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DOKUMENTI\2025\IZVRŠENJE PLANA 2024\IZVRŠENJE 1-12.2024\IZVJEŠTAJ O IZVRŠENJU FINANCIJSKOG PLANA ZA 2024\"/>
    </mc:Choice>
  </mc:AlternateContent>
  <bookViews>
    <workbookView xWindow="0" yWindow="0" windowWidth="18840" windowHeight="1666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rashoda'!$A$1:$L$124</definedName>
    <definedName name="_xlnm.Print_Area" localSheetId="0">SAŽETAK!$A$1:$O$53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G13" i="7"/>
  <c r="H13" i="7"/>
  <c r="G14" i="7"/>
  <c r="H14" i="7"/>
  <c r="G15" i="7"/>
  <c r="H15" i="7"/>
  <c r="F15" i="7"/>
  <c r="G21" i="7"/>
  <c r="H21" i="7"/>
  <c r="I21" i="7" s="1"/>
  <c r="F21" i="7"/>
  <c r="D20" i="8"/>
  <c r="F20" i="8"/>
  <c r="E20" i="8"/>
  <c r="F17" i="8"/>
  <c r="E17" i="8"/>
  <c r="D17" i="8"/>
  <c r="D16" i="8" s="1"/>
  <c r="D15" i="8" s="1"/>
  <c r="H48" i="3" l="1"/>
  <c r="H47" i="3" s="1"/>
  <c r="H46" i="3" s="1"/>
  <c r="J57" i="3"/>
  <c r="J56" i="3" s="1"/>
  <c r="J103" i="3"/>
  <c r="I103" i="3"/>
  <c r="H103" i="3"/>
  <c r="G103" i="3"/>
  <c r="L104" i="3"/>
  <c r="L105" i="3"/>
  <c r="K103" i="3"/>
  <c r="K104" i="3"/>
  <c r="K105" i="3"/>
  <c r="J104" i="3"/>
  <c r="I104" i="3"/>
  <c r="H104" i="3"/>
  <c r="G104" i="3"/>
  <c r="L103" i="3" l="1"/>
  <c r="J164" i="5" l="1"/>
  <c r="K164" i="5"/>
  <c r="I164" i="5"/>
  <c r="F153" i="10"/>
  <c r="F108" i="10"/>
  <c r="G138" i="10"/>
  <c r="H138" i="10"/>
  <c r="G135" i="10"/>
  <c r="H135" i="10"/>
  <c r="G134" i="10"/>
  <c r="H134" i="10"/>
  <c r="G132" i="10"/>
  <c r="H132" i="10"/>
  <c r="G127" i="10"/>
  <c r="H127" i="10"/>
  <c r="G126" i="10"/>
  <c r="H126" i="10"/>
  <c r="G124" i="10"/>
  <c r="H124" i="10"/>
  <c r="F99" i="10"/>
  <c r="G48" i="5"/>
  <c r="H48" i="5"/>
  <c r="G47" i="5"/>
  <c r="H47" i="5"/>
  <c r="G57" i="10"/>
  <c r="H57" i="10"/>
  <c r="G56" i="10"/>
  <c r="H56" i="10"/>
  <c r="G55" i="10"/>
  <c r="H55" i="10"/>
  <c r="G52" i="10"/>
  <c r="H52" i="10"/>
  <c r="G51" i="10"/>
  <c r="H51" i="10"/>
  <c r="G48" i="10"/>
  <c r="H48" i="10"/>
  <c r="G47" i="10"/>
  <c r="H47" i="10"/>
  <c r="F38" i="5" l="1"/>
  <c r="F153" i="5"/>
  <c r="F99" i="5"/>
  <c r="F108" i="5" l="1"/>
  <c r="G138" i="5"/>
  <c r="H138" i="5"/>
  <c r="G135" i="5"/>
  <c r="H135" i="5"/>
  <c r="G134" i="5"/>
  <c r="H134" i="5"/>
  <c r="G132" i="5"/>
  <c r="H132" i="5"/>
  <c r="G127" i="5"/>
  <c r="H127" i="5"/>
  <c r="G126" i="5"/>
  <c r="H126" i="5"/>
  <c r="G124" i="5"/>
  <c r="H124" i="5"/>
  <c r="E26" i="5"/>
  <c r="D158" i="10"/>
  <c r="E158" i="10"/>
  <c r="E153" i="10"/>
  <c r="D144" i="10"/>
  <c r="E144" i="10"/>
  <c r="E108" i="10"/>
  <c r="D108" i="10"/>
  <c r="E59" i="10"/>
  <c r="F38" i="10"/>
  <c r="E38" i="10"/>
  <c r="D38" i="10"/>
  <c r="E19" i="5"/>
  <c r="E38" i="5"/>
  <c r="D38" i="5"/>
  <c r="E153" i="5"/>
  <c r="E144" i="5" l="1"/>
  <c r="E159" i="5"/>
  <c r="E158" i="5" s="1"/>
  <c r="E86" i="5"/>
  <c r="D86" i="5"/>
  <c r="E108" i="5"/>
  <c r="D108" i="5"/>
  <c r="C38" i="10" l="1"/>
  <c r="C86" i="10"/>
  <c r="C99" i="10"/>
  <c r="C38" i="5"/>
  <c r="C86" i="5"/>
  <c r="C99" i="5"/>
  <c r="C22" i="5"/>
  <c r="G16" i="3"/>
  <c r="G18" i="3"/>
  <c r="G30" i="3"/>
  <c r="G27" i="3"/>
  <c r="G24" i="3"/>
  <c r="J112" i="3" l="1"/>
  <c r="C17" i="8" l="1"/>
  <c r="I47" i="3" l="1"/>
  <c r="I46" i="3" s="1"/>
  <c r="I48" i="3"/>
  <c r="I100" i="3"/>
  <c r="H100" i="3"/>
  <c r="I112" i="3"/>
  <c r="H112" i="3"/>
  <c r="I107" i="3"/>
  <c r="I106" i="3" s="1"/>
  <c r="H107" i="3"/>
  <c r="H106" i="3" s="1"/>
  <c r="I92" i="3"/>
  <c r="H92" i="3"/>
  <c r="H67" i="3"/>
  <c r="J48" i="3"/>
  <c r="J47" i="3" s="1"/>
  <c r="J46" i="3" s="1"/>
  <c r="G48" i="3"/>
  <c r="G47" i="3" s="1"/>
  <c r="G46" i="3" s="1"/>
  <c r="G112" i="3"/>
  <c r="G111" i="3" s="1"/>
  <c r="J115" i="3"/>
  <c r="J111" i="3" s="1"/>
  <c r="J110" i="3" s="1"/>
  <c r="G115" i="3"/>
  <c r="G110" i="3" l="1"/>
  <c r="J107" i="3"/>
  <c r="J106" i="3" s="1"/>
  <c r="J16" i="3" l="1"/>
  <c r="J15" i="3" s="1"/>
  <c r="I15" i="3"/>
  <c r="H15" i="3"/>
  <c r="H16" i="3" s="1"/>
  <c r="F158" i="10"/>
  <c r="H114" i="10"/>
  <c r="F103" i="10"/>
  <c r="F86" i="10"/>
  <c r="G94" i="10"/>
  <c r="H94" i="10"/>
  <c r="G53" i="10"/>
  <c r="H53" i="10"/>
  <c r="G50" i="10"/>
  <c r="H50" i="10"/>
  <c r="G49" i="10"/>
  <c r="H49" i="10"/>
  <c r="G46" i="10"/>
  <c r="H46" i="10"/>
  <c r="G45" i="10"/>
  <c r="H45" i="10"/>
  <c r="H42" i="10"/>
  <c r="H43" i="10"/>
  <c r="G42" i="10"/>
  <c r="G43" i="10"/>
  <c r="H40" i="10"/>
  <c r="G40" i="10"/>
  <c r="H45" i="5"/>
  <c r="H46" i="5"/>
  <c r="H49" i="5"/>
  <c r="H50" i="5"/>
  <c r="H53" i="5"/>
  <c r="H42" i="5"/>
  <c r="H43" i="5"/>
  <c r="H40" i="5"/>
  <c r="G45" i="5"/>
  <c r="G46" i="5"/>
  <c r="G49" i="5"/>
  <c r="G50" i="5"/>
  <c r="G53" i="5"/>
  <c r="G42" i="5"/>
  <c r="G43" i="5"/>
  <c r="G40" i="5"/>
  <c r="F22" i="10"/>
  <c r="F26" i="10"/>
  <c r="F13" i="5"/>
  <c r="F22" i="5"/>
  <c r="F86" i="5" l="1"/>
  <c r="G98" i="5"/>
  <c r="H98" i="5"/>
  <c r="G94" i="5"/>
  <c r="H94" i="5"/>
  <c r="H104" i="5"/>
  <c r="G104" i="5"/>
  <c r="F103" i="5"/>
  <c r="F159" i="5"/>
  <c r="G114" i="5"/>
  <c r="H114" i="5"/>
  <c r="C158" i="5" l="1"/>
  <c r="C108" i="5"/>
  <c r="C103" i="5"/>
  <c r="G38" i="5"/>
  <c r="C33" i="5"/>
  <c r="C13" i="5"/>
  <c r="C13" i="10"/>
  <c r="C33" i="10"/>
  <c r="C103" i="10"/>
  <c r="C157" i="10"/>
  <c r="H98" i="10"/>
  <c r="G98" i="10"/>
  <c r="E86" i="10"/>
  <c r="D86" i="10"/>
  <c r="C108" i="10"/>
  <c r="G114" i="10"/>
  <c r="H104" i="10"/>
  <c r="G104" i="10"/>
  <c r="E13" i="10"/>
  <c r="D13" i="10"/>
  <c r="E13" i="5"/>
  <c r="D13" i="5"/>
  <c r="D22" i="5"/>
  <c r="E99" i="5"/>
  <c r="D99" i="5"/>
  <c r="D22" i="10"/>
  <c r="E99" i="10"/>
  <c r="D99" i="10"/>
  <c r="D153" i="10"/>
  <c r="H38" i="5" l="1"/>
  <c r="D153" i="5"/>
  <c r="E103" i="5"/>
  <c r="H17" i="8" l="1"/>
  <c r="H18" i="8"/>
  <c r="H21" i="8"/>
  <c r="H22" i="8"/>
  <c r="H23" i="8"/>
  <c r="H24" i="8"/>
  <c r="G17" i="8"/>
  <c r="G18" i="8"/>
  <c r="G21" i="8"/>
  <c r="G22" i="8"/>
  <c r="G23" i="8"/>
  <c r="G24" i="8"/>
  <c r="L34" i="1" l="1"/>
  <c r="L35" i="1"/>
  <c r="L36" i="1"/>
  <c r="L37" i="1"/>
  <c r="L38" i="1"/>
  <c r="L33" i="1"/>
  <c r="K35" i="1"/>
  <c r="K36" i="1"/>
  <c r="K37" i="1"/>
  <c r="K38" i="1"/>
  <c r="K34" i="1"/>
  <c r="K33" i="1"/>
  <c r="J39" i="1"/>
  <c r="I39" i="1"/>
  <c r="H39" i="1"/>
  <c r="G39" i="1"/>
  <c r="K39" i="1" s="1"/>
  <c r="L27" i="1"/>
  <c r="H27" i="1"/>
  <c r="I27" i="1"/>
  <c r="J27" i="1"/>
  <c r="G27" i="1"/>
  <c r="H24" i="1"/>
  <c r="H28" i="1" s="1"/>
  <c r="I24" i="1"/>
  <c r="G24" i="1"/>
  <c r="G28" i="1" s="1"/>
  <c r="L26" i="1"/>
  <c r="L25" i="1"/>
  <c r="K26" i="1"/>
  <c r="K25" i="1"/>
  <c r="K23" i="1"/>
  <c r="L23" i="1"/>
  <c r="L22" i="1"/>
  <c r="K22" i="1"/>
  <c r="H162" i="10"/>
  <c r="G162" i="10"/>
  <c r="H161" i="10"/>
  <c r="G161" i="10"/>
  <c r="H159" i="10"/>
  <c r="G159" i="10"/>
  <c r="H158" i="10"/>
  <c r="G158" i="10"/>
  <c r="F157" i="10"/>
  <c r="E157" i="10"/>
  <c r="D157" i="10"/>
  <c r="H155" i="10"/>
  <c r="G155" i="10"/>
  <c r="H153" i="10"/>
  <c r="G153" i="10"/>
  <c r="F152" i="10"/>
  <c r="E152" i="10"/>
  <c r="D152" i="10"/>
  <c r="C152" i="10"/>
  <c r="H149" i="10"/>
  <c r="G149" i="10"/>
  <c r="H148" i="10"/>
  <c r="G148" i="10"/>
  <c r="H145" i="10"/>
  <c r="G145" i="10"/>
  <c r="F144" i="10"/>
  <c r="C144" i="10"/>
  <c r="H141" i="10"/>
  <c r="G141" i="10"/>
  <c r="H140" i="10"/>
  <c r="G140" i="10"/>
  <c r="H139" i="10"/>
  <c r="G139" i="10"/>
  <c r="H137" i="10"/>
  <c r="G137" i="10"/>
  <c r="H136" i="10"/>
  <c r="G136" i="10"/>
  <c r="H133" i="10"/>
  <c r="G133" i="10"/>
  <c r="H131" i="10"/>
  <c r="G131" i="10"/>
  <c r="H130" i="10"/>
  <c r="G130" i="10"/>
  <c r="H129" i="10"/>
  <c r="G129" i="10"/>
  <c r="H128" i="10"/>
  <c r="G128" i="10"/>
  <c r="H125" i="10"/>
  <c r="G125" i="10"/>
  <c r="H123" i="10"/>
  <c r="G123" i="10"/>
  <c r="H122" i="10"/>
  <c r="G122" i="10"/>
  <c r="H121" i="10"/>
  <c r="G121" i="10"/>
  <c r="H120" i="10"/>
  <c r="G120" i="10"/>
  <c r="H119" i="10"/>
  <c r="G119" i="10"/>
  <c r="H118" i="10"/>
  <c r="G118" i="10"/>
  <c r="H117" i="10"/>
  <c r="G117" i="10"/>
  <c r="H116" i="10"/>
  <c r="G116" i="10"/>
  <c r="H115" i="10"/>
  <c r="G115" i="10"/>
  <c r="H113" i="10"/>
  <c r="G113" i="10"/>
  <c r="H112" i="10"/>
  <c r="G112" i="10"/>
  <c r="H111" i="10"/>
  <c r="G111" i="10"/>
  <c r="H110" i="10"/>
  <c r="G110" i="10"/>
  <c r="H105" i="10"/>
  <c r="G105" i="10"/>
  <c r="E103" i="10"/>
  <c r="D103" i="10"/>
  <c r="H100" i="10"/>
  <c r="G100" i="10"/>
  <c r="H99" i="10"/>
  <c r="G99" i="10"/>
  <c r="H97" i="10"/>
  <c r="G97" i="10"/>
  <c r="H96" i="10"/>
  <c r="G96" i="10"/>
  <c r="H95" i="10"/>
  <c r="G95" i="10"/>
  <c r="H93" i="10"/>
  <c r="G93" i="10"/>
  <c r="H92" i="10"/>
  <c r="G92" i="10"/>
  <c r="H91" i="10"/>
  <c r="G91" i="10"/>
  <c r="H90" i="10"/>
  <c r="G90" i="10"/>
  <c r="H89" i="10"/>
  <c r="G89" i="10"/>
  <c r="H88" i="10"/>
  <c r="G88" i="10"/>
  <c r="H87" i="10"/>
  <c r="G87" i="10"/>
  <c r="H84" i="10"/>
  <c r="G84" i="10"/>
  <c r="H83" i="10"/>
  <c r="G83" i="10"/>
  <c r="H82" i="10"/>
  <c r="G82" i="10"/>
  <c r="H81" i="10"/>
  <c r="G81" i="10"/>
  <c r="H80" i="10"/>
  <c r="G80" i="10"/>
  <c r="H79" i="10"/>
  <c r="G79" i="10"/>
  <c r="H78" i="10"/>
  <c r="G78" i="10"/>
  <c r="H77" i="10"/>
  <c r="G77" i="10"/>
  <c r="H76" i="10"/>
  <c r="G76" i="10"/>
  <c r="H75" i="10"/>
  <c r="G75" i="10"/>
  <c r="H74" i="10"/>
  <c r="G74" i="10"/>
  <c r="H73" i="10"/>
  <c r="G73" i="10"/>
  <c r="H72" i="10"/>
  <c r="G72" i="10"/>
  <c r="H71" i="10"/>
  <c r="G71" i="10"/>
  <c r="H70" i="10"/>
  <c r="G70" i="10"/>
  <c r="H69" i="10"/>
  <c r="G69" i="10"/>
  <c r="H68" i="10"/>
  <c r="G68" i="10"/>
  <c r="H67" i="10"/>
  <c r="G67" i="10"/>
  <c r="H66" i="10"/>
  <c r="G66" i="10"/>
  <c r="H65" i="10"/>
  <c r="G65" i="10"/>
  <c r="H64" i="10"/>
  <c r="G64" i="10"/>
  <c r="H63" i="10"/>
  <c r="G63" i="10"/>
  <c r="H62" i="10"/>
  <c r="G62" i="10"/>
  <c r="H61" i="10"/>
  <c r="G61" i="10"/>
  <c r="H60" i="10"/>
  <c r="G60" i="10"/>
  <c r="F59" i="10"/>
  <c r="D59" i="10"/>
  <c r="C59" i="10"/>
  <c r="H54" i="10"/>
  <c r="G54" i="10"/>
  <c r="H44" i="10"/>
  <c r="G44" i="10"/>
  <c r="H41" i="10"/>
  <c r="G41" i="10"/>
  <c r="H39" i="10"/>
  <c r="G39" i="10"/>
  <c r="H38" i="10"/>
  <c r="H34" i="10"/>
  <c r="G34" i="10"/>
  <c r="F33" i="10"/>
  <c r="G33" i="10" s="1"/>
  <c r="E33" i="10"/>
  <c r="D33" i="10"/>
  <c r="H31" i="10"/>
  <c r="G31" i="10"/>
  <c r="F30" i="10"/>
  <c r="E30" i="10"/>
  <c r="D30" i="10"/>
  <c r="C30" i="10"/>
  <c r="H28" i="10"/>
  <c r="G28" i="10"/>
  <c r="H27" i="10"/>
  <c r="G27" i="10"/>
  <c r="E26" i="10"/>
  <c r="D26" i="10"/>
  <c r="C26" i="10"/>
  <c r="H24" i="10"/>
  <c r="G24" i="10"/>
  <c r="H23" i="10"/>
  <c r="G23" i="10"/>
  <c r="E22" i="10"/>
  <c r="C22" i="10"/>
  <c r="H21" i="10"/>
  <c r="G21" i="10"/>
  <c r="H20" i="10"/>
  <c r="G20" i="10"/>
  <c r="F19" i="10"/>
  <c r="E19" i="10"/>
  <c r="D19" i="10"/>
  <c r="D12" i="10" s="1"/>
  <c r="C19" i="10"/>
  <c r="H17" i="10"/>
  <c r="G17" i="10"/>
  <c r="H16" i="10"/>
  <c r="G16" i="10"/>
  <c r="H15" i="10"/>
  <c r="G15" i="10"/>
  <c r="H14" i="10"/>
  <c r="G14" i="10"/>
  <c r="F13" i="10"/>
  <c r="I16" i="7"/>
  <c r="I17" i="7"/>
  <c r="I18" i="7"/>
  <c r="I19" i="7"/>
  <c r="I20" i="7"/>
  <c r="I22" i="7"/>
  <c r="I23" i="7"/>
  <c r="I24" i="7"/>
  <c r="I25" i="7"/>
  <c r="I26" i="7"/>
  <c r="I27" i="7"/>
  <c r="L39" i="1" l="1"/>
  <c r="I28" i="1"/>
  <c r="H144" i="10"/>
  <c r="C12" i="10"/>
  <c r="J28" i="1"/>
  <c r="K27" i="1"/>
  <c r="K24" i="1"/>
  <c r="L24" i="1"/>
  <c r="H33" i="10"/>
  <c r="G86" i="10"/>
  <c r="G152" i="10"/>
  <c r="H19" i="10"/>
  <c r="E12" i="10"/>
  <c r="F12" i="10"/>
  <c r="G103" i="10"/>
  <c r="G108" i="10"/>
  <c r="G59" i="10"/>
  <c r="F14" i="7"/>
  <c r="F13" i="7" s="1"/>
  <c r="I15" i="7"/>
  <c r="H13" i="10"/>
  <c r="H22" i="10"/>
  <c r="H26" i="10"/>
  <c r="H30" i="10"/>
  <c r="H157" i="10"/>
  <c r="G13" i="10"/>
  <c r="G19" i="10"/>
  <c r="G22" i="10"/>
  <c r="G38" i="10"/>
  <c r="H152" i="10"/>
  <c r="G157" i="10"/>
  <c r="G26" i="10"/>
  <c r="H59" i="10"/>
  <c r="H86" i="10"/>
  <c r="H103" i="10"/>
  <c r="H108" i="10"/>
  <c r="G144" i="10"/>
  <c r="G30" i="10"/>
  <c r="H12" i="10" l="1"/>
  <c r="G12" i="10"/>
  <c r="I14" i="7"/>
  <c r="I13" i="7"/>
  <c r="D14" i="8" l="1"/>
  <c r="D13" i="8" s="1"/>
  <c r="C20" i="8"/>
  <c r="C16" i="8" s="1"/>
  <c r="C15" i="8" s="1"/>
  <c r="C14" i="8" s="1"/>
  <c r="C13" i="8" s="1"/>
  <c r="H160" i="5"/>
  <c r="H162" i="5"/>
  <c r="H163" i="5"/>
  <c r="G160" i="5"/>
  <c r="G162" i="5"/>
  <c r="G163" i="5"/>
  <c r="E16" i="8" l="1"/>
  <c r="E15" i="8" s="1"/>
  <c r="E14" i="8" s="1"/>
  <c r="E13" i="8" s="1"/>
  <c r="H20" i="8"/>
  <c r="G20" i="8"/>
  <c r="F16" i="8"/>
  <c r="G16" i="8" s="1"/>
  <c r="H159" i="5"/>
  <c r="G159" i="5"/>
  <c r="F158" i="5"/>
  <c r="G158" i="5" s="1"/>
  <c r="D158" i="5"/>
  <c r="H155" i="5"/>
  <c r="G155" i="5"/>
  <c r="H153" i="5"/>
  <c r="G153" i="5"/>
  <c r="F152" i="5"/>
  <c r="E152" i="5"/>
  <c r="D152" i="5"/>
  <c r="C152" i="5"/>
  <c r="H39" i="5"/>
  <c r="H41" i="5"/>
  <c r="H44" i="5"/>
  <c r="H54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7" i="5"/>
  <c r="H88" i="5"/>
  <c r="H89" i="5"/>
  <c r="H90" i="5"/>
  <c r="H91" i="5"/>
  <c r="H92" i="5"/>
  <c r="H93" i="5"/>
  <c r="H95" i="5"/>
  <c r="H96" i="5"/>
  <c r="H97" i="5"/>
  <c r="H99" i="5"/>
  <c r="H100" i="5"/>
  <c r="H102" i="5"/>
  <c r="H105" i="5"/>
  <c r="H110" i="5"/>
  <c r="H111" i="5"/>
  <c r="H112" i="5"/>
  <c r="H113" i="5"/>
  <c r="H115" i="5"/>
  <c r="H116" i="5"/>
  <c r="H117" i="5"/>
  <c r="H118" i="5"/>
  <c r="H119" i="5"/>
  <c r="H120" i="5"/>
  <c r="H121" i="5"/>
  <c r="H122" i="5"/>
  <c r="H123" i="5"/>
  <c r="H125" i="5"/>
  <c r="H128" i="5"/>
  <c r="H129" i="5"/>
  <c r="H130" i="5"/>
  <c r="H131" i="5"/>
  <c r="H133" i="5"/>
  <c r="H136" i="5"/>
  <c r="H137" i="5"/>
  <c r="H139" i="5"/>
  <c r="H140" i="5"/>
  <c r="H141" i="5"/>
  <c r="H145" i="5"/>
  <c r="H148" i="5"/>
  <c r="H149" i="5"/>
  <c r="G39" i="5"/>
  <c r="G41" i="5"/>
  <c r="G44" i="5"/>
  <c r="G54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7" i="5"/>
  <c r="G88" i="5"/>
  <c r="G89" i="5"/>
  <c r="G90" i="5"/>
  <c r="G91" i="5"/>
  <c r="G92" i="5"/>
  <c r="G93" i="5"/>
  <c r="G95" i="5"/>
  <c r="G96" i="5"/>
  <c r="G97" i="5"/>
  <c r="G99" i="5"/>
  <c r="G100" i="5"/>
  <c r="G102" i="5"/>
  <c r="G105" i="5"/>
  <c r="G110" i="5"/>
  <c r="G111" i="5"/>
  <c r="G112" i="5"/>
  <c r="G113" i="5"/>
  <c r="G115" i="5"/>
  <c r="G116" i="5"/>
  <c r="G117" i="5"/>
  <c r="G118" i="5"/>
  <c r="G119" i="5"/>
  <c r="G120" i="5"/>
  <c r="G121" i="5"/>
  <c r="G122" i="5"/>
  <c r="G123" i="5"/>
  <c r="G125" i="5"/>
  <c r="G128" i="5"/>
  <c r="G129" i="5"/>
  <c r="G130" i="5"/>
  <c r="G131" i="5"/>
  <c r="G133" i="5"/>
  <c r="G136" i="5"/>
  <c r="G137" i="5"/>
  <c r="G139" i="5"/>
  <c r="G140" i="5"/>
  <c r="G141" i="5"/>
  <c r="G145" i="5"/>
  <c r="G148" i="5"/>
  <c r="G149" i="5"/>
  <c r="D144" i="5"/>
  <c r="F144" i="5"/>
  <c r="C144" i="5"/>
  <c r="F59" i="5"/>
  <c r="E59" i="5"/>
  <c r="D59" i="5"/>
  <c r="C59" i="5"/>
  <c r="F15" i="8" l="1"/>
  <c r="H16" i="8"/>
  <c r="F14" i="8"/>
  <c r="G15" i="8"/>
  <c r="H15" i="8"/>
  <c r="G108" i="5"/>
  <c r="G144" i="5"/>
  <c r="G59" i="5"/>
  <c r="H152" i="5"/>
  <c r="H59" i="5"/>
  <c r="H144" i="5"/>
  <c r="G152" i="5"/>
  <c r="H108" i="5"/>
  <c r="H158" i="5"/>
  <c r="D103" i="5"/>
  <c r="H14" i="5"/>
  <c r="H15" i="5"/>
  <c r="H16" i="5"/>
  <c r="H17" i="5"/>
  <c r="H20" i="5"/>
  <c r="H21" i="5"/>
  <c r="H23" i="5"/>
  <c r="H24" i="5"/>
  <c r="H27" i="5"/>
  <c r="H28" i="5"/>
  <c r="H31" i="5"/>
  <c r="H34" i="5"/>
  <c r="G14" i="5"/>
  <c r="G15" i="5"/>
  <c r="G16" i="5"/>
  <c r="G17" i="5"/>
  <c r="G20" i="5"/>
  <c r="G21" i="5"/>
  <c r="G23" i="5"/>
  <c r="G24" i="5"/>
  <c r="G27" i="5"/>
  <c r="G28" i="5"/>
  <c r="G31" i="5"/>
  <c r="G34" i="5"/>
  <c r="F33" i="5"/>
  <c r="E33" i="5"/>
  <c r="D33" i="5"/>
  <c r="F30" i="5"/>
  <c r="F19" i="5"/>
  <c r="F26" i="5"/>
  <c r="E22" i="5"/>
  <c r="E30" i="5"/>
  <c r="D30" i="5"/>
  <c r="D26" i="5"/>
  <c r="C26" i="5"/>
  <c r="D19" i="5"/>
  <c r="D12" i="5" s="1"/>
  <c r="C30" i="5"/>
  <c r="C19" i="5"/>
  <c r="L58" i="3"/>
  <c r="L59" i="3"/>
  <c r="L61" i="3"/>
  <c r="L63" i="3"/>
  <c r="L64" i="3"/>
  <c r="L65" i="3"/>
  <c r="L68" i="3"/>
  <c r="L69" i="3"/>
  <c r="L70" i="3"/>
  <c r="L71" i="3"/>
  <c r="L73" i="3"/>
  <c r="L74" i="3"/>
  <c r="L75" i="3"/>
  <c r="L76" i="3"/>
  <c r="L77" i="3"/>
  <c r="L78" i="3"/>
  <c r="L79" i="3"/>
  <c r="L81" i="3"/>
  <c r="L82" i="3"/>
  <c r="L83" i="3"/>
  <c r="L84" i="3"/>
  <c r="L85" i="3"/>
  <c r="L86" i="3"/>
  <c r="L87" i="3"/>
  <c r="L88" i="3"/>
  <c r="L89" i="3"/>
  <c r="L91" i="3"/>
  <c r="L93" i="3"/>
  <c r="L94" i="3"/>
  <c r="L95" i="3"/>
  <c r="L96" i="3"/>
  <c r="L97" i="3"/>
  <c r="L98" i="3"/>
  <c r="L101" i="3"/>
  <c r="L102" i="3"/>
  <c r="L106" i="3"/>
  <c r="L107" i="3"/>
  <c r="L108" i="3"/>
  <c r="L109" i="3"/>
  <c r="L113" i="3"/>
  <c r="L114" i="3"/>
  <c r="L116" i="3"/>
  <c r="K58" i="3"/>
  <c r="K59" i="3"/>
  <c r="K61" i="3"/>
  <c r="K63" i="3"/>
  <c r="K64" i="3"/>
  <c r="K65" i="3"/>
  <c r="K68" i="3"/>
  <c r="K69" i="3"/>
  <c r="K70" i="3"/>
  <c r="K71" i="3"/>
  <c r="K73" i="3"/>
  <c r="K74" i="3"/>
  <c r="K75" i="3"/>
  <c r="K76" i="3"/>
  <c r="K77" i="3"/>
  <c r="K78" i="3"/>
  <c r="K79" i="3"/>
  <c r="K81" i="3"/>
  <c r="K82" i="3"/>
  <c r="K83" i="3"/>
  <c r="K84" i="3"/>
  <c r="K85" i="3"/>
  <c r="K86" i="3"/>
  <c r="K87" i="3"/>
  <c r="K88" i="3"/>
  <c r="K89" i="3"/>
  <c r="K91" i="3"/>
  <c r="K93" i="3"/>
  <c r="K94" i="3"/>
  <c r="K95" i="3"/>
  <c r="K96" i="3"/>
  <c r="K97" i="3"/>
  <c r="K98" i="3"/>
  <c r="K101" i="3"/>
  <c r="K102" i="3"/>
  <c r="K108" i="3"/>
  <c r="K109" i="3"/>
  <c r="K111" i="3"/>
  <c r="K112" i="3"/>
  <c r="K113" i="3"/>
  <c r="K114" i="3"/>
  <c r="K115" i="3"/>
  <c r="K116" i="3"/>
  <c r="L19" i="3"/>
  <c r="L22" i="3"/>
  <c r="L23" i="3"/>
  <c r="L25" i="3"/>
  <c r="L28" i="3"/>
  <c r="L31" i="3"/>
  <c r="L34" i="3"/>
  <c r="L35" i="3"/>
  <c r="L37" i="3"/>
  <c r="L40" i="3"/>
  <c r="L41" i="3"/>
  <c r="L43" i="3"/>
  <c r="L44" i="3"/>
  <c r="L45" i="3"/>
  <c r="L46" i="3"/>
  <c r="L47" i="3"/>
  <c r="L48" i="3"/>
  <c r="L49" i="3"/>
  <c r="K19" i="3"/>
  <c r="K22" i="3"/>
  <c r="K23" i="3"/>
  <c r="K25" i="3"/>
  <c r="K28" i="3"/>
  <c r="K31" i="3"/>
  <c r="K34" i="3"/>
  <c r="K35" i="3"/>
  <c r="K37" i="3"/>
  <c r="K40" i="3"/>
  <c r="K41" i="3"/>
  <c r="K43" i="3"/>
  <c r="K44" i="3"/>
  <c r="K45" i="3"/>
  <c r="K46" i="3"/>
  <c r="K47" i="3"/>
  <c r="K48" i="3"/>
  <c r="K49" i="3"/>
  <c r="I115" i="3"/>
  <c r="L112" i="3"/>
  <c r="I99" i="3"/>
  <c r="I90" i="3"/>
  <c r="I80" i="3"/>
  <c r="I72" i="3"/>
  <c r="I67" i="3"/>
  <c r="I62" i="3"/>
  <c r="I60" i="3"/>
  <c r="I57" i="3"/>
  <c r="H115" i="3"/>
  <c r="H111" i="3" s="1"/>
  <c r="H110" i="3" s="1"/>
  <c r="H99" i="3"/>
  <c r="H90" i="3"/>
  <c r="H80" i="3"/>
  <c r="H72" i="3"/>
  <c r="H62" i="3"/>
  <c r="H60" i="3"/>
  <c r="H57" i="3"/>
  <c r="L115" i="3" l="1"/>
  <c r="I111" i="3"/>
  <c r="C12" i="5"/>
  <c r="F12" i="5"/>
  <c r="G12" i="5" s="1"/>
  <c r="E12" i="5"/>
  <c r="F13" i="8"/>
  <c r="H14" i="8"/>
  <c r="G14" i="8"/>
  <c r="H66" i="3"/>
  <c r="I66" i="3"/>
  <c r="G103" i="5"/>
  <c r="H103" i="5"/>
  <c r="G86" i="5"/>
  <c r="H86" i="5"/>
  <c r="H56" i="3"/>
  <c r="H13" i="5"/>
  <c r="G30" i="5"/>
  <c r="H22" i="5"/>
  <c r="G26" i="5"/>
  <c r="G22" i="5"/>
  <c r="G19" i="5"/>
  <c r="H33" i="5"/>
  <c r="G13" i="5"/>
  <c r="G33" i="5"/>
  <c r="H19" i="5"/>
  <c r="H30" i="5"/>
  <c r="H26" i="5"/>
  <c r="I56" i="3"/>
  <c r="H39" i="3"/>
  <c r="H38" i="3" s="1"/>
  <c r="I39" i="3"/>
  <c r="I38" i="3" s="1"/>
  <c r="J39" i="3"/>
  <c r="G39" i="3"/>
  <c r="G38" i="3" s="1"/>
  <c r="H36" i="3"/>
  <c r="I36" i="3"/>
  <c r="J36" i="3"/>
  <c r="G36" i="3"/>
  <c r="G15" i="3"/>
  <c r="H12" i="5" l="1"/>
  <c r="G13" i="8"/>
  <c r="H13" i="8"/>
  <c r="I110" i="3"/>
  <c r="L111" i="3"/>
  <c r="L36" i="3"/>
  <c r="K36" i="3"/>
  <c r="J38" i="3"/>
  <c r="K39" i="3"/>
  <c r="L39" i="3"/>
  <c r="H33" i="3"/>
  <c r="H32" i="3" s="1"/>
  <c r="I33" i="3"/>
  <c r="I32" i="3" s="1"/>
  <c r="J33" i="3"/>
  <c r="G33" i="3"/>
  <c r="G32" i="3" s="1"/>
  <c r="J30" i="3"/>
  <c r="I30" i="3"/>
  <c r="I29" i="3" s="1"/>
  <c r="H30" i="3"/>
  <c r="H29" i="3" s="1"/>
  <c r="G29" i="3"/>
  <c r="J27" i="3"/>
  <c r="I27" i="3"/>
  <c r="I26" i="3" s="1"/>
  <c r="H27" i="3"/>
  <c r="H26" i="3" s="1"/>
  <c r="G26" i="3"/>
  <c r="J24" i="3"/>
  <c r="I24" i="3"/>
  <c r="H24" i="3"/>
  <c r="J21" i="3"/>
  <c r="I21" i="3"/>
  <c r="I20" i="3" s="1"/>
  <c r="H21" i="3"/>
  <c r="H20" i="3" s="1"/>
  <c r="G21" i="3"/>
  <c r="G20" i="3" s="1"/>
  <c r="J18" i="3"/>
  <c r="I18" i="3"/>
  <c r="I17" i="3" s="1"/>
  <c r="H18" i="3"/>
  <c r="H17" i="3" s="1"/>
  <c r="G17" i="3"/>
  <c r="J100" i="3"/>
  <c r="J92" i="3"/>
  <c r="J90" i="3"/>
  <c r="J80" i="3"/>
  <c r="J72" i="3"/>
  <c r="J67" i="3"/>
  <c r="J62" i="3"/>
  <c r="J60" i="3"/>
  <c r="G107" i="3"/>
  <c r="G100" i="3"/>
  <c r="G99" i="3" s="1"/>
  <c r="G92" i="3"/>
  <c r="G90" i="3"/>
  <c r="G80" i="3"/>
  <c r="G72" i="3"/>
  <c r="G67" i="3"/>
  <c r="G62" i="3"/>
  <c r="G60" i="3"/>
  <c r="G57" i="3"/>
  <c r="J66" i="3" l="1"/>
  <c r="L66" i="3" s="1"/>
  <c r="G66" i="3"/>
  <c r="G56" i="3"/>
  <c r="L60" i="3"/>
  <c r="K60" i="3"/>
  <c r="L62" i="3"/>
  <c r="K62" i="3"/>
  <c r="L90" i="3"/>
  <c r="K90" i="3"/>
  <c r="J32" i="3"/>
  <c r="L33" i="3"/>
  <c r="K33" i="3"/>
  <c r="K38" i="3"/>
  <c r="L38" i="3"/>
  <c r="G106" i="3"/>
  <c r="K106" i="3" s="1"/>
  <c r="K107" i="3"/>
  <c r="L110" i="3"/>
  <c r="K110" i="3"/>
  <c r="L92" i="3"/>
  <c r="K92" i="3"/>
  <c r="L80" i="3"/>
  <c r="K80" i="3"/>
  <c r="L67" i="3"/>
  <c r="K67" i="3"/>
  <c r="L57" i="3"/>
  <c r="K57" i="3"/>
  <c r="L72" i="3"/>
  <c r="K72" i="3"/>
  <c r="J99" i="3"/>
  <c r="L100" i="3"/>
  <c r="K100" i="3"/>
  <c r="K18" i="3"/>
  <c r="L18" i="3"/>
  <c r="J20" i="3"/>
  <c r="J17" i="3" s="1"/>
  <c r="K21" i="3"/>
  <c r="L21" i="3"/>
  <c r="L24" i="3"/>
  <c r="K24" i="3"/>
  <c r="J26" i="3"/>
  <c r="L27" i="3"/>
  <c r="K27" i="3"/>
  <c r="J29" i="3"/>
  <c r="K30" i="3"/>
  <c r="L30" i="3"/>
  <c r="K56" i="3" l="1"/>
  <c r="L54" i="3"/>
  <c r="K66" i="3"/>
  <c r="L56" i="3"/>
  <c r="G55" i="3"/>
  <c r="G54" i="3" s="1"/>
  <c r="L99" i="3"/>
  <c r="K99" i="3"/>
  <c r="K26" i="3"/>
  <c r="L26" i="3"/>
  <c r="K17" i="3"/>
  <c r="L17" i="3"/>
  <c r="K29" i="3"/>
  <c r="L29" i="3"/>
  <c r="L20" i="3"/>
  <c r="K20" i="3"/>
  <c r="L32" i="3"/>
  <c r="K32" i="3"/>
  <c r="I16" i="3"/>
  <c r="L55" i="3" l="1"/>
  <c r="K54" i="3"/>
  <c r="K55" i="3"/>
  <c r="L16" i="3"/>
  <c r="K16" i="3"/>
  <c r="L15" i="3"/>
  <c r="K15" i="3"/>
</calcChain>
</file>

<file path=xl/sharedStrings.xml><?xml version="1.0" encoding="utf-8"?>
<sst xmlns="http://schemas.openxmlformats.org/spreadsheetml/2006/main" count="596" uniqueCount="270">
  <si>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</si>
  <si>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</si>
  <si>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</si>
  <si>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</si>
  <si>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</si>
  <si>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</si>
  <si>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</si>
  <si>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</si>
  <si>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</si>
  <si>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</si>
  <si>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</si>
  <si>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</si>
  <si>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</si>
  <si>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</si>
  <si>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</si>
  <si>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</si>
  <si>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</si>
  <si>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>1 Opći prihodi i primici</t>
  </si>
  <si>
    <t>….</t>
  </si>
  <si>
    <t>3 Vlastiti prihodi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</si>
  <si>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</si>
  <si>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</si>
  <si>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</si>
  <si>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</si>
  <si>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</si>
  <si>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</si>
  <si>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</si>
  <si>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</si>
  <si>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</si>
  <si>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</si>
  <si>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</si>
  <si>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</si>
  <si>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</si>
  <si>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</si>
  <si>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</si>
  <si>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</si>
  <si>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</si>
  <si>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</si>
  <si>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</si>
  <si>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</si>
  <si>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</si>
  <si>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</si>
  <si>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</si>
  <si>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</si>
  <si>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</si>
  <si>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</si>
  <si>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</si>
  <si>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</si>
  <si>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</si>
  <si>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</si>
  <si>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</si>
  <si>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</si>
  <si>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</si>
  <si>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</si>
  <si>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</si>
  <si>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</si>
  <si>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</si>
  <si>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</si>
  <si>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</si>
  <si>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</si>
  <si>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</si>
  <si>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</si>
  <si>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</si>
  <si>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</si>
  <si>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Tekuće pomoći iz drugih proračuna (JLS)</t>
  </si>
  <si>
    <t>Tekuće pomoći iz proračuna koji im nije nadležan</t>
  </si>
  <si>
    <t>Tekuće pomoći - Ministarstvo znanost</t>
  </si>
  <si>
    <t>Tekuće pomoći - Ministarstvo rada, mirovinskog sustava obitelji i socijalne politike</t>
  </si>
  <si>
    <t>Tekuće pomoći temeljem prijenosa EU sredstava</t>
  </si>
  <si>
    <t>Ostali nespomenuti prihodi po posebnim propisima</t>
  </si>
  <si>
    <t>Prihodi od pruženih usluga - najam prostora</t>
  </si>
  <si>
    <t>Prihodi od pruženih usluga - učenički servis</t>
  </si>
  <si>
    <t>Kamate na oročena sredstva</t>
  </si>
  <si>
    <t>Prihodi iz nadležnog proračuna - DEC</t>
  </si>
  <si>
    <t>Prihodi iz nadležnog proračuna - izvorni prihodi KZŽ</t>
  </si>
  <si>
    <t>Tekuće donacije od ostalih subjekata izvan proračuna</t>
  </si>
  <si>
    <t>Višak prihoda</t>
  </si>
  <si>
    <t>Višak prihoda poslovanja</t>
  </si>
  <si>
    <t>Ostali nespomenuti prihodi</t>
  </si>
  <si>
    <t>Prihodi od imovine</t>
  </si>
  <si>
    <t>Prihodi od financijske imovine</t>
  </si>
  <si>
    <t>Prihodi iz nadležnog proračuna i od HZZO-a na temelju ugovornih obveza</t>
  </si>
  <si>
    <t>Prihodi iz nadležnog proračuna za financiranje redovne djelatnosti proračunskih korisnika</t>
  </si>
  <si>
    <t>Tekuće donacije</t>
  </si>
  <si>
    <t xml:space="preserve">Prihodi od prodaje proizvoda i robe te pruženih usluga, prihodi od donacija te povrati po protestiranim jamstvima 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</si>
  <si>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</si>
  <si>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</si>
  <si>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</si>
  <si>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</si>
  <si>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</si>
  <si>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</si>
  <si>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</si>
  <si>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</si>
  <si>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</si>
  <si>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 xml:space="preserve">Rashodi za materijal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</si>
  <si>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</si>
  <si>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</si>
  <si>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</si>
  <si>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</si>
  <si>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</si>
  <si>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</si>
  <si>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</si>
  <si>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</si>
  <si>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</si>
  <si>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</si>
  <si>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</si>
  <si>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</si>
  <si>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</si>
  <si>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</si>
  <si>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</si>
  <si>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</si>
  <si>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</si>
  <si>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</si>
  <si>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</si>
  <si>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</si>
  <si>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</si>
  <si>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</si>
  <si>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</si>
  <si>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</si>
  <si>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 xml:space="preserve">Ostali nespomenuti rashodi poslovanja </t>
  </si>
  <si>
    <t>Financijski rashodi</t>
  </si>
  <si>
    <t>Bankarske usluge i usluge platnog prometa</t>
  </si>
  <si>
    <t xml:space="preserve">Zatezne kamate </t>
  </si>
  <si>
    <t xml:space="preserve">Ostali financijski rashodi </t>
  </si>
  <si>
    <t>Tekuće donacije u novcu</t>
  </si>
  <si>
    <t xml:space="preserve">Ostali rashodi </t>
  </si>
  <si>
    <t>Tekuće donacije u naravi</t>
  </si>
  <si>
    <t>Rashodi za nabavu proizvedene dugotrajne imovine</t>
  </si>
  <si>
    <t>Uredska oprema i namještaj</t>
  </si>
  <si>
    <t>Uređaji, strojevi i oprema za ostale namjene</t>
  </si>
  <si>
    <t>Knjige, umjetnička djela i ostale izložbene vrijednosti</t>
  </si>
  <si>
    <t xml:space="preserve">Postrojenja i oprema </t>
  </si>
  <si>
    <t xml:space="preserve">Knjige </t>
  </si>
  <si>
    <t>1.3. Decentralizacija</t>
  </si>
  <si>
    <t>5.7. Ministarsvo znanosti i obrazovanja</t>
  </si>
  <si>
    <t>4 Posebne namjene</t>
  </si>
  <si>
    <t xml:space="preserve">  4.3.1. Posebne namjene</t>
  </si>
  <si>
    <t>5 Projekti EU</t>
  </si>
  <si>
    <t xml:space="preserve">  5.8 Ministarstvo rada, mirovinskog sustava obitelji i socijalne politike</t>
  </si>
  <si>
    <t>3.1.1. Vlastiti prihodi - najam i uč.servis</t>
  </si>
  <si>
    <t>3.1.1. Vlastiti prihodi - kamate na oročena sredstva</t>
  </si>
  <si>
    <t xml:space="preserve">  4.3.1. Posebne namjene -prijenos EU</t>
  </si>
  <si>
    <t xml:space="preserve">  5.3.1 Projekti EU</t>
  </si>
  <si>
    <t>6 JLS</t>
  </si>
  <si>
    <t>5.4.1 Pomoći od gradskih i općinskih proračuna</t>
  </si>
  <si>
    <t>1.1. Opći prihodi i primici - KZŽ izvorni</t>
  </si>
  <si>
    <t>3111 - Plaće za zaposlene</t>
  </si>
  <si>
    <t>3121 - Ostali rashodi za zaposlene</t>
  </si>
  <si>
    <t>3132 - Doprinosi za zdravstveno</t>
  </si>
  <si>
    <t>3133 - Doprinosi za zapošljavanje</t>
  </si>
  <si>
    <t>3211 - Službena putovanja</t>
  </si>
  <si>
    <t>3221 - Uredski i ostali materijal</t>
  </si>
  <si>
    <t>3222 - Materijal i sirovine</t>
  </si>
  <si>
    <t>3295 - Prisojbe i naknade</t>
  </si>
  <si>
    <t>3296 - Troškovi sudskih postupaka</t>
  </si>
  <si>
    <t>3433 - Zatezne kamate</t>
  </si>
  <si>
    <t>3812 - Donacije u naravi</t>
  </si>
  <si>
    <t>3299 - Ostali nespomenuti rashodi poslovanja</t>
  </si>
  <si>
    <t>3211 - Rashodi za službena putovanja</t>
  </si>
  <si>
    <t>3212 - Naknade za prijevoz</t>
  </si>
  <si>
    <t>3213 - Seminari</t>
  </si>
  <si>
    <t>3221 - Uredski materijal i ostali materijal</t>
  </si>
  <si>
    <t>3222 - Ostali materijal i sirovine</t>
  </si>
  <si>
    <t>3223 - Energija</t>
  </si>
  <si>
    <t>3224 - Materijal i dijelovi za održavanje</t>
  </si>
  <si>
    <t>3225 - Sitni inventar</t>
  </si>
  <si>
    <t>3227 - Službena odjeća</t>
  </si>
  <si>
    <t>3231 - Usluge telefona, poštarina</t>
  </si>
  <si>
    <t>3232 - Usluge investicijskog održavanja</t>
  </si>
  <si>
    <t>3233 - Usluge promidžbe i informiranja</t>
  </si>
  <si>
    <t>3234 - Komunalne usluge</t>
  </si>
  <si>
    <t>3236 - Zdravstveni pregledi</t>
  </si>
  <si>
    <t>3237 - Intelektualne usluge</t>
  </si>
  <si>
    <t>3238 - Računalne usluge</t>
  </si>
  <si>
    <t>3239 - Ostale nespomenute usluge</t>
  </si>
  <si>
    <t>3292 - Premije osiguranja imovine</t>
  </si>
  <si>
    <t>3293 - Reprezentacija</t>
  </si>
  <si>
    <t>3294 - Članarine</t>
  </si>
  <si>
    <t>3295 - Sudske i druge pristojbe</t>
  </si>
  <si>
    <t>3299 - Ostali rashodi poslovanja</t>
  </si>
  <si>
    <t>3431 - Bankarske usluge</t>
  </si>
  <si>
    <t>3241 - Naknade ostalih troškova</t>
  </si>
  <si>
    <t>4221 Uredska oprema i namještaj</t>
  </si>
  <si>
    <t>4227 - Oprema</t>
  </si>
  <si>
    <t>4241 - Knjige</t>
  </si>
  <si>
    <t xml:space="preserve">  4.3.1 Posebne namjene</t>
  </si>
  <si>
    <t>3299 - Nespomenuti rashodi poslovanja</t>
  </si>
  <si>
    <t>0922 VIŠE SREDNJE OBRAZOVANJE</t>
  </si>
  <si>
    <t>J01 OBRAZOVANJE</t>
  </si>
  <si>
    <t>Program 1001 SREDNJEŠKOLSKO OBRAZOVANJE - ZAKONSKI STANDARD</t>
  </si>
  <si>
    <t>Aktivnost A102000 Redovni poslovi ustanova srednješkolskog obrazovanja</t>
  </si>
  <si>
    <t>Program 1003 DOPUNSKI NASTAVNI I VANNASTAVNI PROGRAM ŠKOLA I OBRAZ.INSTIT.</t>
  </si>
  <si>
    <t>Aktivnost A102000 Dopunski nastavni i vannastavni program škola i obrazovnih instit.</t>
  </si>
  <si>
    <t>Aktivnost A102006 Program građanskog odgoja u školama</t>
  </si>
  <si>
    <t>Tekući projekt T103000 Dopunska sred.za materijalne rashode i opremu škola</t>
  </si>
  <si>
    <t>GIMNAZIJA ANTUNA GUSTAVA MATOŠA, ZABOK</t>
  </si>
  <si>
    <t>A102000</t>
  </si>
  <si>
    <t>Dopunski nastavni i vannastavni program škola i obrazovnig institucija</t>
  </si>
  <si>
    <t>A102006</t>
  </si>
  <si>
    <t>Program građanskog odgoja u školama</t>
  </si>
  <si>
    <t>T103000</t>
  </si>
  <si>
    <t>Dopunska sred.za materijalne rashode i opremu škola</t>
  </si>
  <si>
    <t>T103024</t>
  </si>
  <si>
    <t>Školska shema</t>
  </si>
  <si>
    <t>Redovni poslovi ustanova srednješkolskog obrazovanja</t>
  </si>
  <si>
    <t>GLAVA 00620 OBRAZOVANJE</t>
  </si>
  <si>
    <t>PROGRAM 1003 DOPUNSKI NASTAVNI I VANNASTAVNI PROGRAM ŠKOLA I OBRAZ.INSTIT.</t>
  </si>
  <si>
    <t>A102002</t>
  </si>
  <si>
    <t>Ostali rashodi - donacije</t>
  </si>
  <si>
    <t>Vlastiti prihodi</t>
  </si>
  <si>
    <t>Posebne namjene</t>
  </si>
  <si>
    <t>Ministarstvo</t>
  </si>
  <si>
    <t>Projekti EU</t>
  </si>
  <si>
    <t>JLS</t>
  </si>
  <si>
    <t>PRILAZ JANKA TOMIĆA 2</t>
  </si>
  <si>
    <t>49210 ZABOK</t>
  </si>
  <si>
    <t>OIB:90817200215</t>
  </si>
  <si>
    <t>Na temelju  članka 76. stavka 3. i članka 81. stavka 3. Zakona o proračunu  ("Narodne novine" br. 144/21), te Pravilnika o pulugodišnjem i godišnjem izvještaju o izvršenju</t>
  </si>
  <si>
    <t>Predsjednica Školskog odbora:</t>
  </si>
  <si>
    <t>Maja Novački, mag.educ.</t>
  </si>
  <si>
    <t>Ravnateljica:</t>
  </si>
  <si>
    <t>Bibijana Šlogar, prof.</t>
  </si>
  <si>
    <t xml:space="preserve">OSTVARENJE/IZVRŠENJE 
1.-12.2023. </t>
  </si>
  <si>
    <t>4221 - Uredska oprema i namještaj</t>
  </si>
  <si>
    <t xml:space="preserve">  3132 - Doprinosi za zdravstveno</t>
  </si>
  <si>
    <t xml:space="preserve">  3212 - Naknade za prijevoz</t>
  </si>
  <si>
    <t>3235 - Njamnine i zakupnine</t>
  </si>
  <si>
    <t xml:space="preserve">OSTVARENJE/ IZVRŠENJE 
1.-12.2023. </t>
  </si>
  <si>
    <t>3235 - Najamnine i zakupnine</t>
  </si>
  <si>
    <t xml:space="preserve"> IZVRŠENJE 
1.-12.2023. </t>
  </si>
  <si>
    <t>IZVORNI PLAN ILI REBALANS 2024.*</t>
  </si>
  <si>
    <t xml:space="preserve">OSTVARENJE/ IZVRŠENJE 
1.-12.2024. </t>
  </si>
  <si>
    <t>TEKUĆI PLAN 2024.*</t>
  </si>
  <si>
    <t xml:space="preserve"> IZVRŠENJE 
1.-12.2024. </t>
  </si>
  <si>
    <t xml:space="preserve">OSTVARENJE/IZVRŠENJE 
1.-12.2024. </t>
  </si>
  <si>
    <t>3295 - Sudske i ostale prisojbe</t>
  </si>
  <si>
    <t>3811 - Ostale tekuće donacije</t>
  </si>
  <si>
    <t>3721 - Pomoć osobama s invaliditetom</t>
  </si>
  <si>
    <t>3721 - Programi za nadarenu djecu</t>
  </si>
  <si>
    <t>3721 -Stručno usavršavanje i doškolovanje</t>
  </si>
  <si>
    <t>3232 - Usl.tek.i investic.održavanja</t>
  </si>
  <si>
    <t>3232 - Hitne intervencije</t>
  </si>
  <si>
    <t>3237- Nadoknada sredstava e-tehničar</t>
  </si>
  <si>
    <t>3237 - Odvjetničke i geodetske uluge</t>
  </si>
  <si>
    <t>6.2.1. Donacije</t>
  </si>
  <si>
    <t>6 Donacije</t>
  </si>
  <si>
    <t>5 JLS</t>
  </si>
  <si>
    <t>3232 - Usl.tek i investic. održavanja</t>
  </si>
  <si>
    <t>3237 - Naknada sredstava e-tehničar</t>
  </si>
  <si>
    <t>3721 - Stručno usavršavanje i doškolovanje</t>
  </si>
  <si>
    <t>3295 - Sudske i ostale pristojbe</t>
  </si>
  <si>
    <t>Naknade građanima i kućanstvima</t>
  </si>
  <si>
    <t>Ostale naknade građanima i kućanstvima</t>
  </si>
  <si>
    <t>Naknade kućanstvima i građanima u novcu</t>
  </si>
  <si>
    <t>GIMNAZIJA ANTUNA GUSTAVA MATOŠA-ZABOK</t>
  </si>
  <si>
    <t>00620 OBRAZOVANJE</t>
  </si>
  <si>
    <t>Tekući projekt T103024/25 Školska shema 6/7</t>
  </si>
  <si>
    <t xml:space="preserve">Napomena:  Iznosi u stupcu "OSTVARENJE/IZVRŠENJE 1.-12.2023." </t>
  </si>
  <si>
    <t>Napomena : Iznosi u stupcima "OSTVARENJE/IZVRŠENJE 1.-12.2023." i "OSTVARENJE/IZVRŠENJE 1.-12. 2024." iskazuju se na dvije decimale.</t>
  </si>
  <si>
    <t xml:space="preserve">** AKO Opći i Posebni dio polugodišnjeg izvještaja ne sadrži "TEKUĆI PLAN 2024.", "INDEKS"("OSTVARENJE/IZVRŠENJE 1.-12.2024."/"TEKUĆI PLAN 2024.") iskazuje se kao "OSTVARENJE/IZVRŠENJE 1.-12.2024."/"IZVORNI PLAN 2024." ODNOSNO "REBALANS 2024." </t>
  </si>
  <si>
    <t>KLASA:</t>
  </si>
  <si>
    <t xml:space="preserve">URBROJ: </t>
  </si>
  <si>
    <t>Zabok,</t>
  </si>
  <si>
    <t>IZVRŠENJE FINANCIJSKOG PLANA GIMNAZIJE ANTUNA GUSTAVA MATOŠA, ZABOK
ZA 2024. GODINU</t>
  </si>
  <si>
    <t>400-02/25-01/03</t>
  </si>
  <si>
    <t>2140-91/01-25-1</t>
  </si>
  <si>
    <t>31.03.2025.</t>
  </si>
  <si>
    <t>proračuna i financijskog plana ("Narodne novine" broj 85/23)  i članka 56. Statuta Gimnazije Antuna Gustava Matoša, na 71. sjednici koja je održana elektronskim putem, 31.03. 2025. godine usvaja se</t>
  </si>
  <si>
    <t>Zabok, 31.03.2025.</t>
  </si>
  <si>
    <t>Zabok,  31.03.2025.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</si>
</sst>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entury Gothic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</font>
    <font>
      <b/>
      <sz val="8"/>
      <name val="Arial"/>
      <family val="2"/>
      <charset val="238"/>
    </font>
    <font>
      <sz val="14"/>
      <color rgb="FFFF0000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</borders>
  <cellStyleXfs count="2">
    <xf numFmtId="0" fontId="0" fillId="0" borderId="0"/>
    <xf numFmtId="0" fontId="3" fillId="0" borderId="0"/>
  </cellStyleXfs>
  <cellXfs count="21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2" borderId="3" xfId="0" quotePrefix="1" applyFont="1" applyFill="1" applyBorder="1" applyAlignment="1">
      <alignment vertical="center"/>
    </xf>
    <xf numFmtId="0" fontId="0" fillId="0" borderId="3" xfId="0" applyBorder="1" applyAlignment="1">
      <alignment horizontal="left"/>
    </xf>
    <xf numFmtId="0" fontId="9" fillId="2" borderId="3" xfId="0" quotePrefix="1" applyFont="1" applyFill="1" applyBorder="1" applyAlignment="1">
      <alignment vertical="center"/>
    </xf>
    <xf numFmtId="49" fontId="21" fillId="0" borderId="6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9" fontId="21" fillId="0" borderId="7" xfId="0" applyNumberFormat="1" applyFont="1" applyFill="1" applyBorder="1" applyAlignment="1" applyProtection="1">
      <alignment horizontal="left" vertical="center" wrapText="1" shrinkToFit="1"/>
    </xf>
    <xf numFmtId="49" fontId="21" fillId="0" borderId="3" xfId="0" applyNumberFormat="1" applyFont="1" applyFill="1" applyBorder="1" applyAlignment="1" applyProtection="1">
      <alignment horizontal="left" vertical="center" wrapText="1" shrinkToFi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 shrinkToFit="1"/>
    </xf>
    <xf numFmtId="49" fontId="20" fillId="0" borderId="3" xfId="0" applyNumberFormat="1" applyFont="1" applyFill="1" applyBorder="1" applyAlignment="1" applyProtection="1">
      <alignment horizontal="left" vertical="center" wrapText="1"/>
    </xf>
    <xf numFmtId="49" fontId="21" fillId="0" borderId="3" xfId="0" applyNumberFormat="1" applyFont="1" applyFill="1" applyBorder="1" applyAlignment="1" applyProtection="1">
      <alignment horizontal="left" vertical="center" wrapText="1"/>
    </xf>
    <xf numFmtId="49" fontId="20" fillId="0" borderId="3" xfId="0" applyNumberFormat="1" applyFont="1" applyFill="1" applyBorder="1" applyAlignment="1" applyProtection="1">
      <alignment horizontal="left" vertical="center" wrapText="1" shrinkToFit="1"/>
    </xf>
    <xf numFmtId="49" fontId="19" fillId="0" borderId="3" xfId="0" applyNumberFormat="1" applyFont="1" applyFill="1" applyBorder="1" applyAlignment="1" applyProtection="1">
      <alignment horizontal="left" vertical="center" wrapText="1"/>
    </xf>
    <xf numFmtId="49" fontId="19" fillId="0" borderId="3" xfId="0" applyNumberFormat="1" applyFont="1" applyFill="1" applyBorder="1" applyAlignment="1" applyProtection="1">
      <alignment horizontal="left" vertical="center" wrapText="1" shrinkToFit="1"/>
    </xf>
    <xf numFmtId="49" fontId="23" fillId="0" borderId="3" xfId="0" applyNumberFormat="1" applyFont="1" applyFill="1" applyBorder="1" applyAlignment="1" applyProtection="1">
      <alignment horizontal="left" vertical="center" wrapText="1"/>
    </xf>
    <xf numFmtId="49" fontId="23" fillId="0" borderId="3" xfId="0" applyNumberFormat="1" applyFont="1" applyFill="1" applyBorder="1" applyAlignment="1" applyProtection="1">
      <alignment horizontal="left" vertical="center" wrapText="1" shrinkToFit="1"/>
    </xf>
    <xf numFmtId="16" fontId="8" fillId="2" borderId="3" xfId="0" applyNumberFormat="1" applyFont="1" applyFill="1" applyBorder="1" applyAlignment="1">
      <alignment horizontal="left" vertical="center" indent="1"/>
    </xf>
    <xf numFmtId="14" fontId="8" fillId="2" borderId="3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2" fontId="0" fillId="2" borderId="3" xfId="0" applyNumberFormat="1" applyFill="1" applyBorder="1"/>
    <xf numFmtId="0" fontId="0" fillId="2" borderId="0" xfId="0" applyFill="1"/>
    <xf numFmtId="0" fontId="25" fillId="2" borderId="3" xfId="0" applyFont="1" applyFill="1" applyBorder="1"/>
    <xf numFmtId="0" fontId="0" fillId="2" borderId="3" xfId="0" applyFill="1" applyBorder="1"/>
    <xf numFmtId="0" fontId="24" fillId="2" borderId="3" xfId="0" quotePrefix="1" applyFont="1" applyFill="1" applyBorder="1" applyAlignment="1">
      <alignment horizontal="left" vertical="center" wrapText="1" indent="1"/>
    </xf>
    <xf numFmtId="0" fontId="24" fillId="2" borderId="3" xfId="0" applyFont="1" applyFill="1" applyBorder="1" applyAlignment="1">
      <alignment horizontal="left" vertical="center" indent="1"/>
    </xf>
    <xf numFmtId="0" fontId="1" fillId="2" borderId="3" xfId="0" applyFont="1" applyFill="1" applyBorder="1"/>
    <xf numFmtId="0" fontId="6" fillId="2" borderId="4" xfId="0" applyFont="1" applyFill="1" applyBorder="1" applyAlignment="1">
      <alignment horizontal="left" vertical="center" wrapText="1"/>
    </xf>
    <xf numFmtId="0" fontId="26" fillId="0" borderId="0" xfId="0" applyFont="1"/>
    <xf numFmtId="2" fontId="27" fillId="2" borderId="3" xfId="0" applyNumberFormat="1" applyFont="1" applyFill="1" applyBorder="1"/>
    <xf numFmtId="0" fontId="27" fillId="2" borderId="3" xfId="0" applyFont="1" applyFill="1" applyBorder="1"/>
    <xf numFmtId="0" fontId="7" fillId="2" borderId="3" xfId="0" applyFont="1" applyFill="1" applyBorder="1" applyAlignment="1">
      <alignment vertical="center"/>
    </xf>
    <xf numFmtId="0" fontId="0" fillId="2" borderId="3" xfId="0" applyFont="1" applyFill="1" applyBorder="1"/>
    <xf numFmtId="2" fontId="0" fillId="2" borderId="3" xfId="0" applyNumberFormat="1" applyFont="1" applyFill="1" applyBorder="1"/>
    <xf numFmtId="4" fontId="33" fillId="2" borderId="6" xfId="0" applyNumberFormat="1" applyFont="1" applyFill="1" applyBorder="1" applyAlignment="1" applyProtection="1">
      <alignment horizontal="right" vertical="top" shrinkToFit="1"/>
      <protection locked="0"/>
    </xf>
    <xf numFmtId="4" fontId="7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/>
    </xf>
    <xf numFmtId="164" fontId="9" fillId="2" borderId="3" xfId="0" applyNumberFormat="1" applyFont="1" applyFill="1" applyBorder="1" applyAlignment="1">
      <alignment horizontal="right"/>
    </xf>
    <xf numFmtId="164" fontId="35" fillId="0" borderId="3" xfId="0" applyNumberFormat="1" applyFont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164" fontId="27" fillId="0" borderId="3" xfId="0" applyNumberFormat="1" applyFont="1" applyBorder="1" applyAlignment="1">
      <alignment horizontal="right"/>
    </xf>
    <xf numFmtId="164" fontId="28" fillId="2" borderId="3" xfId="0" applyNumberFormat="1" applyFont="1" applyFill="1" applyBorder="1" applyAlignment="1">
      <alignment horizontal="right" wrapText="1"/>
    </xf>
    <xf numFmtId="2" fontId="35" fillId="0" borderId="3" xfId="0" applyNumberFormat="1" applyFont="1" applyBorder="1"/>
    <xf numFmtId="49" fontId="33" fillId="0" borderId="3" xfId="0" applyNumberFormat="1" applyFont="1" applyFill="1" applyBorder="1" applyAlignment="1" applyProtection="1">
      <alignment horizontal="left" vertical="center" wrapText="1"/>
    </xf>
    <xf numFmtId="4" fontId="7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7" fillId="2" borderId="6" xfId="0" applyNumberFormat="1" applyFont="1" applyFill="1" applyBorder="1" applyAlignment="1" applyProtection="1">
      <alignment horizontal="right" shrinkToFit="1"/>
      <protection locked="0"/>
    </xf>
    <xf numFmtId="0" fontId="9" fillId="0" borderId="3" xfId="0" quotePrefix="1" applyFont="1" applyBorder="1" applyAlignment="1">
      <alignment horizontal="center" vertical="center" wrapText="1"/>
    </xf>
    <xf numFmtId="0" fontId="40" fillId="0" borderId="3" xfId="0" quotePrefix="1" applyFont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0" fillId="0" borderId="3" xfId="0" quotePrefix="1" applyFont="1" applyBorder="1" applyAlignment="1">
      <alignment horizontal="center" vertical="center"/>
    </xf>
    <xf numFmtId="3" fontId="29" fillId="3" borderId="3" xfId="0" applyNumberFormat="1" applyFont="1" applyFill="1" applyBorder="1" applyAlignment="1">
      <alignment horizontal="right" wrapText="1"/>
    </xf>
    <xf numFmtId="0" fontId="41" fillId="0" borderId="0" xfId="0" applyFont="1" applyAlignment="1">
      <alignment horizontal="center" vertical="center" wrapText="1"/>
    </xf>
    <xf numFmtId="0" fontId="28" fillId="0" borderId="0" xfId="0" applyFont="1"/>
    <xf numFmtId="0" fontId="7" fillId="2" borderId="3" xfId="0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/>
    </xf>
    <xf numFmtId="4" fontId="9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9" fillId="3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horizontal="right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vertical="center" wrapText="1"/>
    </xf>
    <xf numFmtId="4" fontId="9" fillId="3" borderId="3" xfId="0" quotePrefix="1" applyNumberFormat="1" applyFont="1" applyFill="1" applyBorder="1" applyAlignment="1">
      <alignment horizontal="right" wrapText="1"/>
    </xf>
    <xf numFmtId="4" fontId="9" fillId="3" borderId="3" xfId="0" applyNumberFormat="1" applyFont="1" applyFill="1" applyBorder="1" applyAlignment="1">
      <alignment horizontal="right" vertical="center" wrapText="1"/>
    </xf>
    <xf numFmtId="0" fontId="9" fillId="3" borderId="3" xfId="0" quotePrefix="1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vertical="center" wrapText="1"/>
    </xf>
    <xf numFmtId="4" fontId="42" fillId="3" borderId="3" xfId="0" applyNumberFormat="1" applyFont="1" applyFill="1" applyBorder="1" applyAlignment="1">
      <alignment wrapText="1"/>
    </xf>
    <xf numFmtId="0" fontId="8" fillId="2" borderId="3" xfId="0" applyFont="1" applyFill="1" applyBorder="1" applyAlignment="1">
      <alignment vertical="center"/>
    </xf>
    <xf numFmtId="0" fontId="43" fillId="2" borderId="0" xfId="0" applyFont="1" applyFill="1" applyAlignment="1">
      <alignment vertical="top" wrapText="1"/>
    </xf>
    <xf numFmtId="0" fontId="3" fillId="2" borderId="4" xfId="0" applyFont="1" applyFill="1" applyBorder="1" applyAlignment="1">
      <alignment horizontal="left" vertical="center" wrapText="1"/>
    </xf>
    <xf numFmtId="4" fontId="32" fillId="2" borderId="3" xfId="0" applyNumberFormat="1" applyFont="1" applyFill="1" applyBorder="1" applyAlignment="1">
      <alignment vertical="center" wrapText="1"/>
    </xf>
    <xf numFmtId="4" fontId="21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22" fillId="2" borderId="6" xfId="0" applyNumberFormat="1" applyFont="1" applyFill="1" applyBorder="1" applyAlignment="1" applyProtection="1">
      <alignment horizontal="right" vertical="top" shrinkToFit="1"/>
      <protection locked="0"/>
    </xf>
    <xf numFmtId="4" fontId="28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 wrapText="1"/>
    </xf>
    <xf numFmtId="4" fontId="28" fillId="2" borderId="3" xfId="0" applyNumberFormat="1" applyFont="1" applyFill="1" applyBorder="1" applyAlignment="1">
      <alignment horizontal="right" wrapText="1"/>
    </xf>
    <xf numFmtId="4" fontId="21" fillId="2" borderId="3" xfId="0" applyNumberFormat="1" applyFont="1" applyFill="1" applyBorder="1" applyAlignment="1">
      <alignment horizontal="right" wrapText="1"/>
    </xf>
    <xf numFmtId="3" fontId="28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 applyProtection="1">
      <alignment horizontal="right" vertical="top" shrinkToFit="1"/>
      <protection locked="0"/>
    </xf>
    <xf numFmtId="4" fontId="1" fillId="2" borderId="3" xfId="0" applyNumberFormat="1" applyFont="1" applyFill="1" applyBorder="1"/>
    <xf numFmtId="4" fontId="0" fillId="2" borderId="3" xfId="0" applyNumberFormat="1" applyFont="1" applyFill="1" applyBorder="1"/>
    <xf numFmtId="4" fontId="22" fillId="2" borderId="3" xfId="0" applyNumberFormat="1" applyFont="1" applyFill="1" applyBorder="1" applyAlignment="1"/>
    <xf numFmtId="164" fontId="22" fillId="2" borderId="3" xfId="0" applyNumberFormat="1" applyFont="1" applyFill="1" applyBorder="1" applyAlignment="1">
      <alignment horizontal="right"/>
    </xf>
    <xf numFmtId="164" fontId="28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right"/>
    </xf>
    <xf numFmtId="3" fontId="22" fillId="2" borderId="3" xfId="0" applyNumberFormat="1" applyFont="1" applyFill="1" applyBorder="1" applyAlignment="1">
      <alignment horizontal="right"/>
    </xf>
    <xf numFmtId="3" fontId="28" fillId="2" borderId="3" xfId="0" applyNumberFormat="1" applyFont="1" applyFill="1" applyBorder="1" applyAlignment="1">
      <alignment horizontal="right" wrapText="1"/>
    </xf>
    <xf numFmtId="2" fontId="22" fillId="2" borderId="3" xfId="0" applyNumberFormat="1" applyFont="1" applyFill="1" applyBorder="1"/>
    <xf numFmtId="4" fontId="21" fillId="2" borderId="3" xfId="0" applyNumberFormat="1" applyFont="1" applyFill="1" applyBorder="1"/>
    <xf numFmtId="4" fontId="22" fillId="2" borderId="3" xfId="0" applyNumberFormat="1" applyFont="1" applyFill="1" applyBorder="1"/>
    <xf numFmtId="0" fontId="3" fillId="2" borderId="0" xfId="0" applyFont="1" applyFill="1" applyAlignment="1">
      <alignment vertical="center" wrapText="1"/>
    </xf>
    <xf numFmtId="4" fontId="36" fillId="2" borderId="3" xfId="0" applyNumberFormat="1" applyFont="1" applyFill="1" applyBorder="1" applyAlignment="1">
      <alignment vertical="center" wrapText="1"/>
    </xf>
    <xf numFmtId="4" fontId="7" fillId="2" borderId="6" xfId="0" applyNumberFormat="1" applyFont="1" applyFill="1" applyBorder="1" applyAlignment="1" applyProtection="1">
      <alignment horizontal="right" vertical="top" shrinkToFit="1"/>
      <protection locked="0"/>
    </xf>
    <xf numFmtId="4" fontId="27" fillId="2" borderId="3" xfId="0" applyNumberFormat="1" applyFont="1" applyFill="1" applyBorder="1"/>
    <xf numFmtId="4" fontId="7" fillId="2" borderId="3" xfId="0" applyNumberFormat="1" applyFont="1" applyFill="1" applyBorder="1"/>
    <xf numFmtId="4" fontId="35" fillId="2" borderId="3" xfId="0" applyNumberFormat="1" applyFont="1" applyFill="1" applyBorder="1"/>
    <xf numFmtId="4" fontId="7" fillId="2" borderId="6" xfId="0" applyNumberFormat="1" applyFont="1" applyFill="1" applyBorder="1" applyAlignment="1" applyProtection="1">
      <alignment horizontal="right" vertical="top" wrapText="1" shrinkToFit="1"/>
      <protection locked="0"/>
    </xf>
    <xf numFmtId="4" fontId="34" fillId="2" borderId="3" xfId="0" applyNumberFormat="1" applyFont="1" applyFill="1" applyBorder="1"/>
    <xf numFmtId="4" fontId="21" fillId="2" borderId="3" xfId="0" applyNumberFormat="1" applyFont="1" applyFill="1" applyBorder="1" applyAlignment="1" applyProtection="1">
      <alignment horizontal="right" vertical="top" shrinkToFit="1"/>
      <protection locked="0"/>
    </xf>
    <xf numFmtId="4" fontId="30" fillId="2" borderId="3" xfId="0" applyNumberFormat="1" applyFont="1" applyFill="1" applyBorder="1" applyAlignment="1" applyProtection="1">
      <alignment horizontal="right" vertical="top" shrinkToFit="1"/>
      <protection locked="0"/>
    </xf>
    <xf numFmtId="4" fontId="20" fillId="2" borderId="6" xfId="0" applyNumberFormat="1" applyFont="1" applyFill="1" applyBorder="1" applyAlignment="1" applyProtection="1">
      <alignment horizontal="right" vertical="top" shrinkToFit="1"/>
      <protection locked="0"/>
    </xf>
    <xf numFmtId="4" fontId="3" fillId="2" borderId="3" xfId="0" applyNumberFormat="1" applyFont="1" applyFill="1" applyBorder="1" applyAlignment="1">
      <alignment horizontal="right"/>
    </xf>
    <xf numFmtId="4" fontId="22" fillId="2" borderId="0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4" fontId="31" fillId="2" borderId="3" xfId="0" applyNumberFormat="1" applyFont="1" applyFill="1" applyBorder="1" applyAlignment="1">
      <alignment horizontal="right"/>
    </xf>
    <xf numFmtId="4" fontId="22" fillId="2" borderId="6" xfId="0" applyNumberFormat="1" applyFont="1" applyFill="1" applyBorder="1" applyAlignment="1" applyProtection="1">
      <alignment horizontal="right" vertical="top" wrapText="1" shrinkToFit="1"/>
      <protection locked="0"/>
    </xf>
    <xf numFmtId="4" fontId="0" fillId="2" borderId="3" xfId="0" applyNumberFormat="1" applyFill="1" applyBorder="1"/>
    <xf numFmtId="4" fontId="20" fillId="2" borderId="3" xfId="0" applyNumberFormat="1" applyFont="1" applyFill="1" applyBorder="1" applyAlignment="1" applyProtection="1">
      <alignment horizontal="right" vertical="top" shrinkToFit="1"/>
      <protection locked="0"/>
    </xf>
    <xf numFmtId="0" fontId="38" fillId="2" borderId="3" xfId="0" applyFont="1" applyFill="1" applyBorder="1"/>
    <xf numFmtId="4" fontId="33" fillId="2" borderId="3" xfId="0" applyNumberFormat="1" applyFont="1" applyFill="1" applyBorder="1" applyAlignment="1" applyProtection="1">
      <alignment horizontal="right" vertical="top" shrinkToFit="1"/>
      <protection locked="0"/>
    </xf>
    <xf numFmtId="0" fontId="2" fillId="2" borderId="0" xfId="0" applyFont="1" applyFill="1" applyAlignment="1">
      <alignment horizontal="center" vertical="center" wrapText="1"/>
    </xf>
    <xf numFmtId="4" fontId="7" fillId="2" borderId="3" xfId="0" applyNumberFormat="1" applyFont="1" applyFill="1" applyBorder="1" applyAlignment="1" applyProtection="1">
      <alignment horizontal="right" vertical="top" shrinkToFit="1"/>
      <protection locked="0"/>
    </xf>
    <xf numFmtId="164" fontId="29" fillId="2" borderId="3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/>
    <xf numFmtId="4" fontId="33" fillId="2" borderId="7" xfId="0" applyNumberFormat="1" applyFont="1" applyFill="1" applyBorder="1" applyAlignment="1" applyProtection="1">
      <alignment horizontal="right" vertical="top" shrinkToFit="1"/>
      <protection locked="0"/>
    </xf>
    <xf numFmtId="2" fontId="7" fillId="2" borderId="3" xfId="0" applyNumberFormat="1" applyFont="1" applyFill="1" applyBorder="1"/>
    <xf numFmtId="0" fontId="9" fillId="2" borderId="3" xfId="0" applyFont="1" applyFill="1" applyBorder="1"/>
    <xf numFmtId="0" fontId="7" fillId="2" borderId="3" xfId="0" applyFont="1" applyFill="1" applyBorder="1"/>
    <xf numFmtId="4" fontId="9" fillId="2" borderId="3" xfId="0" applyNumberFormat="1" applyFont="1" applyFill="1" applyBorder="1" applyAlignment="1" applyProtection="1">
      <alignment horizontal="right" vertical="top" shrinkToFit="1"/>
      <protection locked="0"/>
    </xf>
    <xf numFmtId="0" fontId="14" fillId="2" borderId="0" xfId="0" applyFont="1" applyFill="1" applyAlignment="1">
      <alignment vertical="top" wrapText="1"/>
    </xf>
    <xf numFmtId="164" fontId="37" fillId="2" borderId="3" xfId="0" applyNumberFormat="1" applyFont="1" applyFill="1" applyBorder="1" applyAlignment="1">
      <alignment horizontal="right" vertical="center" wrapText="1"/>
    </xf>
    <xf numFmtId="4" fontId="39" fillId="2" borderId="3" xfId="0" applyNumberFormat="1" applyFont="1" applyFill="1" applyBorder="1" applyAlignment="1" applyProtection="1">
      <alignment horizontal="right" vertical="top" shrinkToFit="1"/>
    </xf>
    <xf numFmtId="0" fontId="18" fillId="2" borderId="3" xfId="0" applyFont="1" applyFill="1" applyBorder="1" applyAlignment="1">
      <alignment horizontal="left" vertical="center" wrapText="1"/>
    </xf>
    <xf numFmtId="0" fontId="1" fillId="2" borderId="0" xfId="0" applyFont="1" applyFill="1"/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35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Obično_List4" xfId="1"/>
  </cellStyles>
  <dxfs count="111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1"/>
  <sheetViews>
    <sheetView tabSelected="1" zoomScale="130" zoomScaleNormal="130" workbookViewId="0">
      <selection activeCell="J2" sqref="J2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1:15" x14ac:dyDescent="0.25">
      <c r="A1" t="s">
        <v>254</v>
      </c>
    </row>
    <row r="2" spans="1:15" x14ac:dyDescent="0.25">
      <c r="A2" t="s">
        <v>214</v>
      </c>
    </row>
    <row r="3" spans="1:15" x14ac:dyDescent="0.25">
      <c r="A3" t="s">
        <v>215</v>
      </c>
    </row>
    <row r="4" spans="1:15" x14ac:dyDescent="0.25">
      <c r="A4" t="s">
        <v>216</v>
      </c>
    </row>
    <row r="5" spans="1:15" x14ac:dyDescent="0.25">
      <c r="A5" t="s">
        <v>260</v>
      </c>
      <c r="B5" t="s">
        <v>264</v>
      </c>
    </row>
    <row r="6" spans="1:15" x14ac:dyDescent="0.25">
      <c r="A6" t="s">
        <v>261</v>
      </c>
      <c r="B6" t="s">
        <v>265</v>
      </c>
    </row>
    <row r="7" spans="1:15" x14ac:dyDescent="0.25">
      <c r="A7" t="s">
        <v>262</v>
      </c>
      <c r="B7" t="s">
        <v>266</v>
      </c>
    </row>
    <row r="9" spans="1:15" x14ac:dyDescent="0.25">
      <c r="A9" s="192" t="s">
        <v>217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</row>
    <row r="10" spans="1:15" x14ac:dyDescent="0.25">
      <c r="A10" s="192" t="s">
        <v>267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</row>
    <row r="13" spans="1:15" ht="42" customHeight="1" x14ac:dyDescent="0.25">
      <c r="B13" s="175" t="s">
        <v>263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27"/>
    </row>
    <row r="14" spans="1:15" ht="18" customHeight="1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ht="15.75" customHeight="1" x14ac:dyDescent="0.25">
      <c r="B15" s="175" t="s">
        <v>11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26"/>
    </row>
    <row r="16" spans="1:15" ht="18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</row>
    <row r="17" spans="2:13" ht="18" customHeight="1" x14ac:dyDescent="0.25">
      <c r="B17" s="175" t="s">
        <v>54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25"/>
    </row>
    <row r="18" spans="2:13" ht="18" customHeight="1" x14ac:dyDescent="0.2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25"/>
    </row>
    <row r="19" spans="2:13" ht="18" customHeight="1" x14ac:dyDescent="0.25">
      <c r="B19" s="193" t="s">
        <v>63</v>
      </c>
      <c r="C19" s="193"/>
      <c r="D19" s="193"/>
      <c r="E19" s="193"/>
      <c r="F19" s="193"/>
      <c r="G19" s="4"/>
      <c r="H19" s="5"/>
      <c r="I19" s="5"/>
      <c r="J19" s="5"/>
      <c r="K19" s="29"/>
      <c r="L19" s="29"/>
    </row>
    <row r="20" spans="2:13" ht="25.5" x14ac:dyDescent="0.25">
      <c r="B20" s="185" t="s">
        <v>7</v>
      </c>
      <c r="C20" s="185"/>
      <c r="D20" s="185"/>
      <c r="E20" s="185"/>
      <c r="F20" s="185"/>
      <c r="G20" s="92" t="s">
        <v>222</v>
      </c>
      <c r="H20" s="92" t="s">
        <v>230</v>
      </c>
      <c r="I20" s="92" t="s">
        <v>232</v>
      </c>
      <c r="J20" s="92" t="s">
        <v>234</v>
      </c>
      <c r="K20" s="92" t="s">
        <v>21</v>
      </c>
      <c r="L20" s="92" t="s">
        <v>52</v>
      </c>
    </row>
    <row r="21" spans="2:13" x14ac:dyDescent="0.25">
      <c r="B21" s="186">
        <v>1</v>
      </c>
      <c r="C21" s="186"/>
      <c r="D21" s="186"/>
      <c r="E21" s="186"/>
      <c r="F21" s="187"/>
      <c r="G21" s="93">
        <v>2</v>
      </c>
      <c r="H21" s="94">
        <v>3</v>
      </c>
      <c r="I21" s="94">
        <v>4</v>
      </c>
      <c r="J21" s="94">
        <v>5</v>
      </c>
      <c r="K21" s="94" t="s">
        <v>36</v>
      </c>
      <c r="L21" s="94" t="s">
        <v>37</v>
      </c>
    </row>
    <row r="22" spans="2:13" x14ac:dyDescent="0.25">
      <c r="B22" s="181" t="s">
        <v>23</v>
      </c>
      <c r="C22" s="182"/>
      <c r="D22" s="182"/>
      <c r="E22" s="182"/>
      <c r="F22" s="183"/>
      <c r="G22" s="80">
        <v>1316813.77</v>
      </c>
      <c r="H22" s="101">
        <v>1268600.58</v>
      </c>
      <c r="I22" s="101">
        <v>1615551.47</v>
      </c>
      <c r="J22" s="101">
        <v>1597308.76</v>
      </c>
      <c r="K22" s="101">
        <f t="shared" ref="K22:K27" si="0">J22/G22*100</f>
        <v>121.30103712387515</v>
      </c>
      <c r="L22" s="101">
        <f>J22/I22*100</f>
        <v>98.870806016474361</v>
      </c>
    </row>
    <row r="23" spans="2:13" x14ac:dyDescent="0.25">
      <c r="B23" s="184" t="s">
        <v>22</v>
      </c>
      <c r="C23" s="183"/>
      <c r="D23" s="183"/>
      <c r="E23" s="183"/>
      <c r="F23" s="183"/>
      <c r="G23" s="103">
        <v>0</v>
      </c>
      <c r="H23" s="101">
        <v>0</v>
      </c>
      <c r="I23" s="101">
        <v>0</v>
      </c>
      <c r="J23" s="101">
        <v>0</v>
      </c>
      <c r="K23" s="101" t="e">
        <f t="shared" si="0"/>
        <v>#DIV/0!</v>
      </c>
      <c r="L23" s="101" t="e">
        <f>J23/I23*100</f>
        <v>#DIV/0!</v>
      </c>
    </row>
    <row r="24" spans="2:13" x14ac:dyDescent="0.25">
      <c r="B24" s="178" t="s">
        <v>0</v>
      </c>
      <c r="C24" s="179"/>
      <c r="D24" s="179"/>
      <c r="E24" s="179"/>
      <c r="F24" s="180"/>
      <c r="G24" s="102">
        <f>G22+G23</f>
        <v>1316813.77</v>
      </c>
      <c r="H24" s="102">
        <f t="shared" ref="H24:J24" si="1">H22+H23</f>
        <v>1268600.58</v>
      </c>
      <c r="I24" s="102">
        <f t="shared" si="1"/>
        <v>1615551.47</v>
      </c>
      <c r="J24" s="102">
        <f t="shared" si="1"/>
        <v>1597308.76</v>
      </c>
      <c r="K24" s="104">
        <f t="shared" si="0"/>
        <v>121.30103712387515</v>
      </c>
      <c r="L24" s="104">
        <f>J24/I24*100</f>
        <v>98.870806016474361</v>
      </c>
    </row>
    <row r="25" spans="2:13" x14ac:dyDescent="0.25">
      <c r="B25" s="198" t="s">
        <v>24</v>
      </c>
      <c r="C25" s="182"/>
      <c r="D25" s="182"/>
      <c r="E25" s="182"/>
      <c r="F25" s="182"/>
      <c r="G25" s="105">
        <v>1312519.8999999999</v>
      </c>
      <c r="H25" s="101">
        <v>1261560.58</v>
      </c>
      <c r="I25" s="101">
        <v>1609851.47</v>
      </c>
      <c r="J25" s="101">
        <v>1579185.37</v>
      </c>
      <c r="K25" s="107">
        <f t="shared" si="0"/>
        <v>120.31706109751177</v>
      </c>
      <c r="L25" s="107">
        <f>J25/I25*100</f>
        <v>98.095097555801232</v>
      </c>
    </row>
    <row r="26" spans="2:13" x14ac:dyDescent="0.25">
      <c r="B26" s="184" t="s">
        <v>25</v>
      </c>
      <c r="C26" s="183"/>
      <c r="D26" s="183"/>
      <c r="E26" s="183"/>
      <c r="F26" s="183"/>
      <c r="G26" s="106">
        <v>2970.42</v>
      </c>
      <c r="H26" s="101">
        <v>7040</v>
      </c>
      <c r="I26" s="101">
        <v>5700</v>
      </c>
      <c r="J26" s="101">
        <v>5321.88</v>
      </c>
      <c r="K26" s="107">
        <f t="shared" si="0"/>
        <v>179.16254267073344</v>
      </c>
      <c r="L26" s="107">
        <f>J26/I26*100</f>
        <v>93.366315789473688</v>
      </c>
    </row>
    <row r="27" spans="2:13" x14ac:dyDescent="0.25">
      <c r="B27" s="19" t="s">
        <v>1</v>
      </c>
      <c r="C27" s="20"/>
      <c r="D27" s="20"/>
      <c r="E27" s="20"/>
      <c r="F27" s="20"/>
      <c r="G27" s="102">
        <f>G25+G26</f>
        <v>1315490.3199999998</v>
      </c>
      <c r="H27" s="102">
        <f t="shared" ref="H27:J27" si="2">H25+H26</f>
        <v>1268600.58</v>
      </c>
      <c r="I27" s="102">
        <f t="shared" si="2"/>
        <v>1615551.47</v>
      </c>
      <c r="J27" s="102">
        <f t="shared" si="2"/>
        <v>1584507.25</v>
      </c>
      <c r="K27" s="104">
        <f t="shared" si="0"/>
        <v>120.44993611203465</v>
      </c>
      <c r="L27" s="104">
        <f>J26/I26*100</f>
        <v>93.366315789473688</v>
      </c>
    </row>
    <row r="28" spans="2:13" x14ac:dyDescent="0.25">
      <c r="B28" s="197" t="s">
        <v>2</v>
      </c>
      <c r="C28" s="179"/>
      <c r="D28" s="179"/>
      <c r="E28" s="179"/>
      <c r="F28" s="179"/>
      <c r="G28" s="108">
        <f>G24-G27</f>
        <v>1323.4500000001863</v>
      </c>
      <c r="H28" s="108">
        <f>H24-H27</f>
        <v>0</v>
      </c>
      <c r="I28" s="108">
        <f>I24-I27</f>
        <v>0</v>
      </c>
      <c r="J28" s="108">
        <f>J24-J27</f>
        <v>12801.510000000009</v>
      </c>
      <c r="K28" s="97"/>
      <c r="L28" s="97"/>
    </row>
    <row r="29" spans="2:13" ht="18" x14ac:dyDescent="0.25">
      <c r="B29" s="2"/>
      <c r="C29" s="6"/>
      <c r="D29" s="6"/>
      <c r="E29" s="6"/>
      <c r="F29" s="6"/>
      <c r="G29" s="98"/>
      <c r="H29" s="98"/>
      <c r="I29" s="98"/>
      <c r="J29" s="98"/>
      <c r="K29" s="99"/>
      <c r="L29" s="99"/>
      <c r="M29" s="1"/>
    </row>
    <row r="30" spans="2:13" ht="18" customHeight="1" x14ac:dyDescent="0.25">
      <c r="B30" s="193" t="s">
        <v>60</v>
      </c>
      <c r="C30" s="193"/>
      <c r="D30" s="193"/>
      <c r="E30" s="193"/>
      <c r="F30" s="193"/>
      <c r="G30" s="98"/>
      <c r="H30" s="98"/>
      <c r="I30" s="98"/>
      <c r="J30" s="98"/>
      <c r="K30" s="99"/>
      <c r="L30" s="99"/>
      <c r="M30" s="1"/>
    </row>
    <row r="31" spans="2:13" ht="25.5" x14ac:dyDescent="0.25">
      <c r="B31" s="185" t="s">
        <v>7</v>
      </c>
      <c r="C31" s="185"/>
      <c r="D31" s="185"/>
      <c r="E31" s="185"/>
      <c r="F31" s="185"/>
      <c r="G31" s="92" t="s">
        <v>222</v>
      </c>
      <c r="H31" s="95" t="s">
        <v>230</v>
      </c>
      <c r="I31" s="95" t="s">
        <v>232</v>
      </c>
      <c r="J31" s="95" t="s">
        <v>234</v>
      </c>
      <c r="K31" s="95" t="s">
        <v>21</v>
      </c>
      <c r="L31" s="95" t="s">
        <v>52</v>
      </c>
      <c r="M31" s="65"/>
    </row>
    <row r="32" spans="2:13" x14ac:dyDescent="0.25">
      <c r="B32" s="194">
        <v>1</v>
      </c>
      <c r="C32" s="195"/>
      <c r="D32" s="195"/>
      <c r="E32" s="195"/>
      <c r="F32" s="195"/>
      <c r="G32" s="96">
        <v>2</v>
      </c>
      <c r="H32" s="94">
        <v>3</v>
      </c>
      <c r="I32" s="94">
        <v>4</v>
      </c>
      <c r="J32" s="94">
        <v>5</v>
      </c>
      <c r="K32" s="94" t="s">
        <v>36</v>
      </c>
      <c r="L32" s="94" t="s">
        <v>37</v>
      </c>
    </row>
    <row r="33" spans="1:49" ht="15.75" customHeight="1" x14ac:dyDescent="0.25">
      <c r="B33" s="181" t="s">
        <v>26</v>
      </c>
      <c r="C33" s="196"/>
      <c r="D33" s="196"/>
      <c r="E33" s="196"/>
      <c r="F33" s="196"/>
      <c r="G33" s="109">
        <v>0</v>
      </c>
      <c r="H33" s="101">
        <v>0</v>
      </c>
      <c r="I33" s="101">
        <v>0</v>
      </c>
      <c r="J33" s="101">
        <v>0</v>
      </c>
      <c r="K33" s="101" t="e">
        <f>J33/G33*100</f>
        <v>#DIV/0!</v>
      </c>
      <c r="L33" s="101" t="e">
        <f>J33/I33*100</f>
        <v>#DIV/0!</v>
      </c>
    </row>
    <row r="34" spans="1:49" x14ac:dyDescent="0.25">
      <c r="B34" s="181" t="s">
        <v>27</v>
      </c>
      <c r="C34" s="182"/>
      <c r="D34" s="182"/>
      <c r="E34" s="182"/>
      <c r="F34" s="182"/>
      <c r="G34" s="110">
        <v>0</v>
      </c>
      <c r="H34" s="101">
        <v>0</v>
      </c>
      <c r="I34" s="101">
        <v>0</v>
      </c>
      <c r="J34" s="101">
        <v>0</v>
      </c>
      <c r="K34" s="101" t="e">
        <f>J34/G34*100</f>
        <v>#DIV/0!</v>
      </c>
      <c r="L34" s="101" t="e">
        <f t="shared" ref="L34:L39" si="3">J34/I34*100</f>
        <v>#DIV/0!</v>
      </c>
    </row>
    <row r="35" spans="1:49" ht="15" customHeight="1" x14ac:dyDescent="0.25">
      <c r="B35" s="189" t="s">
        <v>53</v>
      </c>
      <c r="C35" s="190"/>
      <c r="D35" s="190"/>
      <c r="E35" s="190"/>
      <c r="F35" s="191"/>
      <c r="G35" s="111">
        <v>1323</v>
      </c>
      <c r="H35" s="112">
        <v>0</v>
      </c>
      <c r="I35" s="112">
        <v>0</v>
      </c>
      <c r="J35" s="112">
        <v>12801.51</v>
      </c>
      <c r="K35" s="104">
        <f t="shared" ref="K35:K39" si="4">J35/G35*100</f>
        <v>967.61224489795927</v>
      </c>
      <c r="L35" s="104" t="e">
        <f t="shared" si="3"/>
        <v>#DIV/0!</v>
      </c>
    </row>
    <row r="36" spans="1:49" s="33" customFormat="1" ht="15" customHeight="1" x14ac:dyDescent="0.25">
      <c r="A36"/>
      <c r="B36" s="181" t="s">
        <v>16</v>
      </c>
      <c r="C36" s="182"/>
      <c r="D36" s="182"/>
      <c r="E36" s="182"/>
      <c r="F36" s="182"/>
      <c r="G36" s="110"/>
      <c r="H36" s="101"/>
      <c r="I36" s="101"/>
      <c r="J36" s="101">
        <v>1323.45</v>
      </c>
      <c r="K36" s="101" t="e">
        <f t="shared" si="4"/>
        <v>#DIV/0!</v>
      </c>
      <c r="L36" s="101" t="e">
        <f t="shared" si="3"/>
        <v>#DIV/0!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s="33" customFormat="1" ht="15" customHeight="1" x14ac:dyDescent="0.25">
      <c r="A37"/>
      <c r="B37" s="181" t="s">
        <v>59</v>
      </c>
      <c r="C37" s="182"/>
      <c r="D37" s="182"/>
      <c r="E37" s="182"/>
      <c r="F37" s="182"/>
      <c r="G37" s="110">
        <v>0</v>
      </c>
      <c r="H37" s="101">
        <v>0</v>
      </c>
      <c r="I37" s="101">
        <v>0</v>
      </c>
      <c r="J37" s="101">
        <v>0</v>
      </c>
      <c r="K37" s="101" t="e">
        <f t="shared" si="4"/>
        <v>#DIV/0!</v>
      </c>
      <c r="L37" s="101" t="e">
        <f t="shared" si="3"/>
        <v>#DIV/0!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42" customFormat="1" x14ac:dyDescent="0.25">
      <c r="A38" s="41"/>
      <c r="B38" s="189" t="s">
        <v>61</v>
      </c>
      <c r="C38" s="190"/>
      <c r="D38" s="190"/>
      <c r="E38" s="190"/>
      <c r="F38" s="191"/>
      <c r="G38" s="113"/>
      <c r="H38" s="114"/>
      <c r="I38" s="114"/>
      <c r="J38" s="114"/>
      <c r="K38" s="104" t="e">
        <f t="shared" si="4"/>
        <v>#DIV/0!</v>
      </c>
      <c r="L38" s="104" t="e">
        <f t="shared" si="3"/>
        <v>#DIV/0!</v>
      </c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</row>
    <row r="39" spans="1:49" ht="15.75" x14ac:dyDescent="0.25">
      <c r="B39" s="188" t="s">
        <v>62</v>
      </c>
      <c r="C39" s="188"/>
      <c r="D39" s="188"/>
      <c r="E39" s="188"/>
      <c r="F39" s="188"/>
      <c r="G39" s="115">
        <f>G36+G35</f>
        <v>1323</v>
      </c>
      <c r="H39" s="115">
        <f>H36+H35</f>
        <v>0</v>
      </c>
      <c r="I39" s="115">
        <f>I36+I35</f>
        <v>0</v>
      </c>
      <c r="J39" s="115">
        <f>J36+J35</f>
        <v>14124.960000000001</v>
      </c>
      <c r="K39" s="104">
        <f t="shared" si="4"/>
        <v>1067.6462585034014</v>
      </c>
      <c r="L39" s="104" t="e">
        <f t="shared" si="3"/>
        <v>#DIV/0!</v>
      </c>
    </row>
    <row r="41" spans="1:49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49" x14ac:dyDescent="0.25">
      <c r="B42" s="176" t="s">
        <v>257</v>
      </c>
      <c r="C42" s="176"/>
      <c r="D42" s="176"/>
      <c r="E42" s="176"/>
      <c r="F42" s="176"/>
      <c r="G42" s="176"/>
      <c r="H42" s="176"/>
      <c r="I42" s="176"/>
      <c r="J42" s="176"/>
      <c r="K42" s="176"/>
      <c r="L42" s="176"/>
    </row>
    <row r="43" spans="1:49" ht="15" customHeight="1" x14ac:dyDescent="0.25">
      <c r="B43" s="176" t="s">
        <v>258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</row>
    <row r="44" spans="1:49" ht="15" customHeight="1" x14ac:dyDescent="0.25">
      <c r="B44" s="176" t="s">
        <v>57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</row>
    <row r="45" spans="1:49" ht="36.75" customHeight="1" x14ac:dyDescent="0.25"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</row>
    <row r="46" spans="1:49" ht="15" customHeight="1" x14ac:dyDescent="0.25">
      <c r="B46" s="177" t="s">
        <v>259</v>
      </c>
      <c r="C46" s="177"/>
      <c r="D46" s="177"/>
      <c r="E46" s="177"/>
      <c r="F46" s="177"/>
      <c r="G46" s="177"/>
      <c r="H46" s="177"/>
      <c r="I46" s="177"/>
      <c r="J46" s="177"/>
      <c r="K46" s="177"/>
      <c r="L46" s="177"/>
    </row>
    <row r="47" spans="1:49" x14ac:dyDescent="0.25"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</row>
    <row r="49" spans="2:11" ht="17.25" x14ac:dyDescent="0.3">
      <c r="B49" s="72" t="s">
        <v>220</v>
      </c>
      <c r="J49" s="174" t="s">
        <v>218</v>
      </c>
      <c r="K49" s="174"/>
    </row>
    <row r="51" spans="2:11" ht="17.25" x14ac:dyDescent="0.3">
      <c r="B51" s="72" t="s">
        <v>221</v>
      </c>
      <c r="J51" s="174" t="s">
        <v>219</v>
      </c>
      <c r="K51" s="174"/>
    </row>
  </sheetData>
  <mergeCells count="30">
    <mergeCell ref="B38:F38"/>
    <mergeCell ref="A9:O9"/>
    <mergeCell ref="A10:O10"/>
    <mergeCell ref="B19:F19"/>
    <mergeCell ref="B30:F30"/>
    <mergeCell ref="B36:F36"/>
    <mergeCell ref="B37:F37"/>
    <mergeCell ref="B31:F31"/>
    <mergeCell ref="B32:F32"/>
    <mergeCell ref="B33:F33"/>
    <mergeCell ref="B35:F35"/>
    <mergeCell ref="B26:F26"/>
    <mergeCell ref="B28:F28"/>
    <mergeCell ref="B25:F25"/>
    <mergeCell ref="J49:K49"/>
    <mergeCell ref="J51:K51"/>
    <mergeCell ref="B17:L17"/>
    <mergeCell ref="B15:L15"/>
    <mergeCell ref="B13:L13"/>
    <mergeCell ref="B44:L45"/>
    <mergeCell ref="B46:L47"/>
    <mergeCell ref="B24:F24"/>
    <mergeCell ref="B34:F34"/>
    <mergeCell ref="B22:F22"/>
    <mergeCell ref="B23:F23"/>
    <mergeCell ref="B20:F20"/>
    <mergeCell ref="B21:F21"/>
    <mergeCell ref="B39:F39"/>
    <mergeCell ref="B42:L42"/>
    <mergeCell ref="B43:L43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3"/>
  <sheetViews>
    <sheetView zoomScale="130" zoomScaleNormal="130" workbookViewId="0">
      <selection activeCell="E5" sqref="E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6" customWidth="1"/>
    <col min="7" max="9" width="25.28515625" customWidth="1"/>
    <col min="10" max="10" width="25.28515625" style="65" customWidth="1"/>
    <col min="11" max="12" width="15.7109375" customWidth="1"/>
  </cols>
  <sheetData>
    <row r="1" spans="1:12" x14ac:dyDescent="0.25">
      <c r="A1" t="s">
        <v>195</v>
      </c>
    </row>
    <row r="2" spans="1:12" x14ac:dyDescent="0.25">
      <c r="A2" t="s">
        <v>214</v>
      </c>
    </row>
    <row r="3" spans="1:12" x14ac:dyDescent="0.25">
      <c r="A3" t="s">
        <v>215</v>
      </c>
    </row>
    <row r="4" spans="1:12" x14ac:dyDescent="0.25">
      <c r="A4" t="s">
        <v>216</v>
      </c>
      <c r="G4" s="199"/>
      <c r="H4" s="199"/>
    </row>
    <row r="5" spans="1:12" x14ac:dyDescent="0.25">
      <c r="B5" s="65"/>
      <c r="C5" s="65"/>
      <c r="D5" s="65"/>
      <c r="E5" s="65"/>
      <c r="F5" s="65"/>
      <c r="G5" s="65"/>
      <c r="H5" s="65"/>
      <c r="I5" s="65"/>
      <c r="K5" s="65"/>
      <c r="L5" s="65"/>
    </row>
    <row r="6" spans="1:12" x14ac:dyDescent="0.25">
      <c r="A6" t="s">
        <v>268</v>
      </c>
      <c r="B6" s="65"/>
      <c r="C6" s="65"/>
      <c r="D6" s="65"/>
      <c r="E6" s="65"/>
      <c r="F6" s="65"/>
      <c r="G6" s="65"/>
      <c r="H6" s="65"/>
      <c r="I6" s="65"/>
      <c r="K6" s="65"/>
      <c r="L6" s="65"/>
    </row>
    <row r="7" spans="1:12" ht="15.75" customHeight="1" x14ac:dyDescent="0.25">
      <c r="B7" s="200" t="s">
        <v>11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</row>
    <row r="8" spans="1:12" ht="18" x14ac:dyDescent="0.25">
      <c r="B8" s="160"/>
      <c r="C8" s="160"/>
      <c r="D8" s="160"/>
      <c r="E8" s="160"/>
      <c r="F8" s="160"/>
      <c r="G8" s="160"/>
      <c r="H8" s="160"/>
      <c r="I8" s="160"/>
      <c r="J8" s="140"/>
      <c r="K8" s="140"/>
      <c r="L8" s="140"/>
    </row>
    <row r="9" spans="1:12" ht="15.75" customHeight="1" x14ac:dyDescent="0.25">
      <c r="B9" s="200" t="s">
        <v>56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</row>
    <row r="10" spans="1:12" ht="18" x14ac:dyDescent="0.25">
      <c r="B10" s="160"/>
      <c r="C10" s="160"/>
      <c r="D10" s="160"/>
      <c r="E10" s="160"/>
      <c r="F10" s="160"/>
      <c r="G10" s="160"/>
      <c r="H10" s="160"/>
      <c r="I10" s="160"/>
      <c r="J10" s="140"/>
      <c r="K10" s="140"/>
      <c r="L10" s="140"/>
    </row>
    <row r="11" spans="1:12" ht="15.75" customHeight="1" x14ac:dyDescent="0.25">
      <c r="B11" s="200" t="s">
        <v>38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</row>
    <row r="12" spans="1:12" ht="18" x14ac:dyDescent="0.25">
      <c r="B12" s="160"/>
      <c r="C12" s="160"/>
      <c r="D12" s="160"/>
      <c r="E12" s="160"/>
      <c r="F12" s="160"/>
      <c r="G12" s="160"/>
      <c r="H12" s="160"/>
      <c r="I12" s="160"/>
      <c r="J12" s="140"/>
      <c r="K12" s="140"/>
      <c r="L12" s="140"/>
    </row>
    <row r="13" spans="1:12" ht="45" customHeight="1" x14ac:dyDescent="0.25">
      <c r="B13" s="204" t="s">
        <v>7</v>
      </c>
      <c r="C13" s="205"/>
      <c r="D13" s="205"/>
      <c r="E13" s="205"/>
      <c r="F13" s="206"/>
      <c r="G13" s="32" t="s">
        <v>227</v>
      </c>
      <c r="H13" s="32" t="s">
        <v>230</v>
      </c>
      <c r="I13" s="32" t="s">
        <v>232</v>
      </c>
      <c r="J13" s="32" t="s">
        <v>231</v>
      </c>
      <c r="K13" s="32" t="s">
        <v>21</v>
      </c>
      <c r="L13" s="32" t="s">
        <v>52</v>
      </c>
    </row>
    <row r="14" spans="1:12" x14ac:dyDescent="0.25">
      <c r="B14" s="201">
        <v>1</v>
      </c>
      <c r="C14" s="202"/>
      <c r="D14" s="202"/>
      <c r="E14" s="202"/>
      <c r="F14" s="203"/>
      <c r="G14" s="34">
        <v>2</v>
      </c>
      <c r="H14" s="34">
        <v>3</v>
      </c>
      <c r="I14" s="34">
        <v>4</v>
      </c>
      <c r="J14" s="34">
        <v>5</v>
      </c>
      <c r="K14" s="34" t="s">
        <v>36</v>
      </c>
      <c r="L14" s="34" t="s">
        <v>37</v>
      </c>
    </row>
    <row r="15" spans="1:12" x14ac:dyDescent="0.25">
      <c r="B15" s="9"/>
      <c r="C15" s="9"/>
      <c r="D15" s="9"/>
      <c r="E15" s="9"/>
      <c r="F15" s="9" t="s">
        <v>51</v>
      </c>
      <c r="G15" s="82">
        <f>G16</f>
        <v>1316813.77</v>
      </c>
      <c r="H15" s="82">
        <f>H19+H22+H25+H28+H31+H34+H35+H37+H40+H41+H23</f>
        <v>1268600.5799999998</v>
      </c>
      <c r="I15" s="82">
        <f>I19+I22+I25+I28+I31+I34+I35+I37+I40+I41+I23</f>
        <v>1615551.47</v>
      </c>
      <c r="J15" s="82">
        <f>J16</f>
        <v>1597308.7600000002</v>
      </c>
      <c r="K15" s="83">
        <f>J15/G15*100</f>
        <v>121.30103712387516</v>
      </c>
      <c r="L15" s="83">
        <f>J15/I15*100</f>
        <v>98.870806016474376</v>
      </c>
    </row>
    <row r="16" spans="1:12" x14ac:dyDescent="0.25">
      <c r="B16" s="9">
        <v>6</v>
      </c>
      <c r="C16" s="9"/>
      <c r="D16" s="9"/>
      <c r="E16" s="9"/>
      <c r="F16" s="9" t="s">
        <v>3</v>
      </c>
      <c r="G16" s="82">
        <f>G22+G28+G23+G25+G31+G34+G37+G40+G35+G41+G19</f>
        <v>1316813.77</v>
      </c>
      <c r="H16" s="82">
        <f>H15</f>
        <v>1268600.5799999998</v>
      </c>
      <c r="I16" s="82">
        <f>I15</f>
        <v>1615551.47</v>
      </c>
      <c r="J16" s="82">
        <f>J19+J22+J23+J25+J28+J31+J34+J35+J37+J40+J41</f>
        <v>1597308.7600000002</v>
      </c>
      <c r="K16" s="83">
        <f t="shared" ref="K16:K49" si="0">J16/G16*100</f>
        <v>121.30103712387516</v>
      </c>
      <c r="L16" s="83">
        <f t="shared" ref="L16:L49" si="1">J16/I16*100</f>
        <v>98.870806016474376</v>
      </c>
    </row>
    <row r="17" spans="2:12" ht="25.5" x14ac:dyDescent="0.25">
      <c r="B17" s="9"/>
      <c r="C17" s="13">
        <v>63</v>
      </c>
      <c r="D17" s="13"/>
      <c r="E17" s="13"/>
      <c r="F17" s="9" t="s">
        <v>15</v>
      </c>
      <c r="G17" s="82">
        <f t="shared" ref="G17:J18" si="2">G18</f>
        <v>3599.15</v>
      </c>
      <c r="H17" s="82">
        <f t="shared" si="2"/>
        <v>3190</v>
      </c>
      <c r="I17" s="82">
        <f t="shared" si="2"/>
        <v>5000</v>
      </c>
      <c r="J17" s="82">
        <f>J18+J20+J24</f>
        <v>1366448.9400000002</v>
      </c>
      <c r="K17" s="83">
        <f t="shared" si="0"/>
        <v>37965.879165914179</v>
      </c>
      <c r="L17" s="83">
        <f t="shared" si="1"/>
        <v>27328.978800000004</v>
      </c>
    </row>
    <row r="18" spans="2:12" x14ac:dyDescent="0.25">
      <c r="B18" s="10"/>
      <c r="C18" s="10"/>
      <c r="D18" s="10">
        <v>633</v>
      </c>
      <c r="E18" s="10"/>
      <c r="F18" s="18" t="s">
        <v>28</v>
      </c>
      <c r="G18" s="82">
        <f>G19</f>
        <v>3599.15</v>
      </c>
      <c r="H18" s="82">
        <f t="shared" si="2"/>
        <v>3190</v>
      </c>
      <c r="I18" s="82">
        <f t="shared" si="2"/>
        <v>5000</v>
      </c>
      <c r="J18" s="82">
        <f t="shared" si="2"/>
        <v>2716.34</v>
      </c>
      <c r="K18" s="83">
        <f t="shared" si="0"/>
        <v>75.471708597863383</v>
      </c>
      <c r="L18" s="83">
        <f t="shared" si="1"/>
        <v>54.326800000000006</v>
      </c>
    </row>
    <row r="19" spans="2:12" x14ac:dyDescent="0.25">
      <c r="B19" s="10"/>
      <c r="C19" s="10"/>
      <c r="D19" s="10"/>
      <c r="E19" s="10">
        <v>6331</v>
      </c>
      <c r="F19" s="10" t="s">
        <v>64</v>
      </c>
      <c r="G19" s="84">
        <v>3599.15</v>
      </c>
      <c r="H19" s="84">
        <v>3190</v>
      </c>
      <c r="I19" s="84">
        <v>5000</v>
      </c>
      <c r="J19" s="142">
        <v>2716.34</v>
      </c>
      <c r="K19" s="83">
        <f t="shared" si="0"/>
        <v>75.471708597863383</v>
      </c>
      <c r="L19" s="83">
        <f t="shared" si="1"/>
        <v>54.326800000000006</v>
      </c>
    </row>
    <row r="20" spans="2:12" x14ac:dyDescent="0.25">
      <c r="B20" s="10"/>
      <c r="C20" s="10"/>
      <c r="D20" s="10">
        <v>636</v>
      </c>
      <c r="E20" s="10"/>
      <c r="F20" s="18" t="s">
        <v>65</v>
      </c>
      <c r="G20" s="82">
        <f>G21</f>
        <v>1112249.83</v>
      </c>
      <c r="H20" s="82">
        <f>H21</f>
        <v>1056205.93</v>
      </c>
      <c r="I20" s="82">
        <f>I21</f>
        <v>1379235.93</v>
      </c>
      <c r="J20" s="82">
        <f>J21</f>
        <v>1352159.8</v>
      </c>
      <c r="K20" s="83">
        <f t="shared" si="0"/>
        <v>121.56979156382519</v>
      </c>
      <c r="L20" s="83">
        <f t="shared" si="1"/>
        <v>98.036874662915736</v>
      </c>
    </row>
    <row r="21" spans="2:12" x14ac:dyDescent="0.25">
      <c r="B21" s="10"/>
      <c r="C21" s="10"/>
      <c r="D21" s="10"/>
      <c r="E21" s="10">
        <v>6361</v>
      </c>
      <c r="F21" s="18" t="s">
        <v>65</v>
      </c>
      <c r="G21" s="82">
        <f>G22+G23</f>
        <v>1112249.83</v>
      </c>
      <c r="H21" s="82">
        <f>H22+H23</f>
        <v>1056205.93</v>
      </c>
      <c r="I21" s="82">
        <f>I22+I23</f>
        <v>1379235.93</v>
      </c>
      <c r="J21" s="82">
        <f>J22+J23</f>
        <v>1352159.8</v>
      </c>
      <c r="K21" s="83">
        <f t="shared" si="0"/>
        <v>121.56979156382519</v>
      </c>
      <c r="L21" s="83">
        <f t="shared" si="1"/>
        <v>98.036874662915736</v>
      </c>
    </row>
    <row r="22" spans="2:12" x14ac:dyDescent="0.25">
      <c r="B22" s="10"/>
      <c r="C22" s="10"/>
      <c r="D22" s="10"/>
      <c r="E22" s="10">
        <v>6361</v>
      </c>
      <c r="F22" s="10" t="s">
        <v>66</v>
      </c>
      <c r="G22" s="78">
        <v>1111066.8500000001</v>
      </c>
      <c r="H22" s="84">
        <v>1055080</v>
      </c>
      <c r="I22" s="84">
        <v>1378110</v>
      </c>
      <c r="J22" s="161">
        <v>1351033.87</v>
      </c>
      <c r="K22" s="83">
        <f t="shared" si="0"/>
        <v>121.59789215203386</v>
      </c>
      <c r="L22" s="83">
        <f t="shared" si="1"/>
        <v>98.035270769387068</v>
      </c>
    </row>
    <row r="23" spans="2:12" ht="25.5" x14ac:dyDescent="0.25">
      <c r="B23" s="10"/>
      <c r="C23" s="10"/>
      <c r="D23" s="10"/>
      <c r="E23" s="10">
        <v>6361</v>
      </c>
      <c r="F23" s="24" t="s">
        <v>67</v>
      </c>
      <c r="G23" s="84">
        <v>1182.98</v>
      </c>
      <c r="H23" s="84">
        <v>1125.93</v>
      </c>
      <c r="I23" s="84">
        <v>1125.93</v>
      </c>
      <c r="J23" s="159">
        <v>1125.93</v>
      </c>
      <c r="K23" s="83">
        <f t="shared" si="0"/>
        <v>95.177433261762673</v>
      </c>
      <c r="L23" s="83">
        <f t="shared" si="1"/>
        <v>100</v>
      </c>
    </row>
    <row r="24" spans="2:12" x14ac:dyDescent="0.25">
      <c r="B24" s="10"/>
      <c r="C24" s="10"/>
      <c r="D24" s="10">
        <v>638</v>
      </c>
      <c r="E24" s="10"/>
      <c r="F24" s="18" t="s">
        <v>68</v>
      </c>
      <c r="G24" s="82">
        <f>G25</f>
        <v>100</v>
      </c>
      <c r="H24" s="82">
        <f>H25</f>
        <v>17780</v>
      </c>
      <c r="I24" s="82">
        <f>I25</f>
        <v>13550</v>
      </c>
      <c r="J24" s="82">
        <f>J25</f>
        <v>11572.8</v>
      </c>
      <c r="K24" s="83">
        <f t="shared" si="0"/>
        <v>11572.8</v>
      </c>
      <c r="L24" s="83">
        <f t="shared" si="1"/>
        <v>85.408118081180803</v>
      </c>
    </row>
    <row r="25" spans="2:12" x14ac:dyDescent="0.25">
      <c r="B25" s="10"/>
      <c r="C25" s="10"/>
      <c r="D25" s="10"/>
      <c r="E25" s="10">
        <v>6381</v>
      </c>
      <c r="F25" s="10" t="s">
        <v>68</v>
      </c>
      <c r="G25" s="78">
        <v>100</v>
      </c>
      <c r="H25" s="84">
        <v>17780</v>
      </c>
      <c r="I25" s="84">
        <v>13550</v>
      </c>
      <c r="J25" s="84">
        <v>11572.8</v>
      </c>
      <c r="K25" s="83">
        <f t="shared" si="0"/>
        <v>11572.8</v>
      </c>
      <c r="L25" s="83">
        <f t="shared" si="1"/>
        <v>85.408118081180803</v>
      </c>
    </row>
    <row r="26" spans="2:12" x14ac:dyDescent="0.25">
      <c r="B26" s="10"/>
      <c r="C26" s="10">
        <v>65</v>
      </c>
      <c r="D26" s="43"/>
      <c r="E26" s="43"/>
      <c r="F26" s="43"/>
      <c r="G26" s="82">
        <f t="shared" ref="G26:J27" si="3">G27</f>
        <v>16514.849999999999</v>
      </c>
      <c r="H26" s="82">
        <f t="shared" si="3"/>
        <v>11950</v>
      </c>
      <c r="I26" s="82">
        <f t="shared" si="3"/>
        <v>16000</v>
      </c>
      <c r="J26" s="82">
        <f t="shared" si="3"/>
        <v>15778.67</v>
      </c>
      <c r="K26" s="83">
        <f t="shared" si="0"/>
        <v>95.542314946850865</v>
      </c>
      <c r="L26" s="83">
        <f t="shared" si="1"/>
        <v>98.616687499999998</v>
      </c>
    </row>
    <row r="27" spans="2:12" x14ac:dyDescent="0.25">
      <c r="B27" s="10"/>
      <c r="C27" s="10"/>
      <c r="D27" s="10">
        <v>652</v>
      </c>
      <c r="E27" s="10"/>
      <c r="F27" s="45" t="s">
        <v>78</v>
      </c>
      <c r="G27" s="82">
        <f>G28</f>
        <v>16514.849999999999</v>
      </c>
      <c r="H27" s="82">
        <f t="shared" si="3"/>
        <v>11950</v>
      </c>
      <c r="I27" s="82">
        <f t="shared" si="3"/>
        <v>16000</v>
      </c>
      <c r="J27" s="82">
        <f t="shared" si="3"/>
        <v>15778.67</v>
      </c>
      <c r="K27" s="83">
        <f t="shared" si="0"/>
        <v>95.542314946850865</v>
      </c>
      <c r="L27" s="83">
        <f t="shared" si="1"/>
        <v>98.616687499999998</v>
      </c>
    </row>
    <row r="28" spans="2:12" x14ac:dyDescent="0.25">
      <c r="B28" s="10"/>
      <c r="C28" s="10"/>
      <c r="D28" s="10"/>
      <c r="E28" s="10">
        <v>6526</v>
      </c>
      <c r="F28" s="43" t="s">
        <v>69</v>
      </c>
      <c r="G28" s="78">
        <v>16514.849999999999</v>
      </c>
      <c r="H28" s="84">
        <v>11950</v>
      </c>
      <c r="I28" s="84">
        <v>16000</v>
      </c>
      <c r="J28" s="146">
        <v>15778.67</v>
      </c>
      <c r="K28" s="83">
        <f t="shared" si="0"/>
        <v>95.542314946850865</v>
      </c>
      <c r="L28" s="83">
        <f t="shared" si="1"/>
        <v>98.616687499999998</v>
      </c>
    </row>
    <row r="29" spans="2:12" x14ac:dyDescent="0.25">
      <c r="B29" s="10"/>
      <c r="C29" s="10">
        <v>64</v>
      </c>
      <c r="D29" s="10"/>
      <c r="E29" s="10"/>
      <c r="F29" s="46" t="s">
        <v>79</v>
      </c>
      <c r="G29" s="82">
        <f>G30</f>
        <v>0.01</v>
      </c>
      <c r="H29" s="82">
        <f t="shared" ref="H29:J29" si="4">H30</f>
        <v>0</v>
      </c>
      <c r="I29" s="82">
        <f t="shared" si="4"/>
        <v>0</v>
      </c>
      <c r="J29" s="82">
        <f t="shared" si="4"/>
        <v>0.02</v>
      </c>
      <c r="K29" s="83">
        <f t="shared" si="0"/>
        <v>200</v>
      </c>
      <c r="L29" s="83" t="e">
        <f t="shared" si="1"/>
        <v>#DIV/0!</v>
      </c>
    </row>
    <row r="30" spans="2:12" x14ac:dyDescent="0.25">
      <c r="B30" s="10"/>
      <c r="C30" s="10"/>
      <c r="D30" s="10">
        <v>641</v>
      </c>
      <c r="E30" s="10"/>
      <c r="F30" s="46" t="s">
        <v>80</v>
      </c>
      <c r="G30" s="82">
        <f>G31</f>
        <v>0.01</v>
      </c>
      <c r="H30" s="82">
        <f>H31</f>
        <v>0</v>
      </c>
      <c r="I30" s="82">
        <f>I31</f>
        <v>0</v>
      </c>
      <c r="J30" s="82">
        <f>J31</f>
        <v>0.02</v>
      </c>
      <c r="K30" s="83">
        <f t="shared" si="0"/>
        <v>200</v>
      </c>
      <c r="L30" s="83" t="e">
        <f t="shared" si="1"/>
        <v>#DIV/0!</v>
      </c>
    </row>
    <row r="31" spans="2:12" x14ac:dyDescent="0.25">
      <c r="B31" s="10"/>
      <c r="C31" s="10"/>
      <c r="D31" s="10"/>
      <c r="E31" s="10">
        <v>6413</v>
      </c>
      <c r="F31" s="43" t="s">
        <v>72</v>
      </c>
      <c r="G31" s="142">
        <v>0.01</v>
      </c>
      <c r="H31" s="84">
        <v>0</v>
      </c>
      <c r="I31" s="84">
        <v>0</v>
      </c>
      <c r="J31" s="84">
        <v>0.02</v>
      </c>
      <c r="K31" s="83">
        <f t="shared" si="0"/>
        <v>200</v>
      </c>
      <c r="L31" s="83" t="e">
        <f t="shared" si="1"/>
        <v>#DIV/0!</v>
      </c>
    </row>
    <row r="32" spans="2:12" ht="38.25" x14ac:dyDescent="0.25">
      <c r="B32" s="10"/>
      <c r="C32" s="10">
        <v>66</v>
      </c>
      <c r="D32" s="11"/>
      <c r="E32" s="11"/>
      <c r="F32" s="51" t="s">
        <v>84</v>
      </c>
      <c r="G32" s="82">
        <f>G33+G36</f>
        <v>61714.75</v>
      </c>
      <c r="H32" s="82">
        <f t="shared" ref="H32:J32" si="5">H33+H36</f>
        <v>57770</v>
      </c>
      <c r="I32" s="82">
        <f t="shared" si="5"/>
        <v>61000</v>
      </c>
      <c r="J32" s="82">
        <f t="shared" si="5"/>
        <v>72768.009999999995</v>
      </c>
      <c r="K32" s="83">
        <f t="shared" si="0"/>
        <v>117.91024025860916</v>
      </c>
      <c r="L32" s="83">
        <f t="shared" si="1"/>
        <v>119.29181967213114</v>
      </c>
    </row>
    <row r="33" spans="2:12" ht="25.5" x14ac:dyDescent="0.25">
      <c r="B33" s="10"/>
      <c r="C33" s="18"/>
      <c r="D33" s="10">
        <v>661</v>
      </c>
      <c r="E33" s="11"/>
      <c r="F33" s="50" t="s">
        <v>29</v>
      </c>
      <c r="G33" s="82">
        <f>G34+G35</f>
        <v>59740.75</v>
      </c>
      <c r="H33" s="82">
        <f t="shared" ref="H33:J33" si="6">H34+H35</f>
        <v>54450</v>
      </c>
      <c r="I33" s="82">
        <f t="shared" si="6"/>
        <v>60000</v>
      </c>
      <c r="J33" s="82">
        <f t="shared" si="6"/>
        <v>71814.009999999995</v>
      </c>
      <c r="K33" s="83">
        <f t="shared" si="0"/>
        <v>120.20942154224711</v>
      </c>
      <c r="L33" s="83">
        <f t="shared" si="1"/>
        <v>119.69001666666665</v>
      </c>
    </row>
    <row r="34" spans="2:12" x14ac:dyDescent="0.25">
      <c r="B34" s="10"/>
      <c r="C34" s="18"/>
      <c r="D34" s="11"/>
      <c r="E34" s="10">
        <v>6615</v>
      </c>
      <c r="F34" s="13" t="s">
        <v>70</v>
      </c>
      <c r="G34" s="142">
        <v>5604.49</v>
      </c>
      <c r="H34" s="84">
        <v>6000</v>
      </c>
      <c r="I34" s="84">
        <v>6000</v>
      </c>
      <c r="J34" s="142">
        <v>4718.83</v>
      </c>
      <c r="K34" s="83">
        <f t="shared" si="0"/>
        <v>84.197313225645871</v>
      </c>
      <c r="L34" s="83">
        <f t="shared" si="1"/>
        <v>78.647166666666664</v>
      </c>
    </row>
    <row r="35" spans="2:12" x14ac:dyDescent="0.25">
      <c r="B35" s="10"/>
      <c r="C35" s="18"/>
      <c r="D35" s="11"/>
      <c r="E35" s="10">
        <v>6615</v>
      </c>
      <c r="F35" s="13" t="s">
        <v>71</v>
      </c>
      <c r="G35" s="84">
        <v>54136.26</v>
      </c>
      <c r="H35" s="84">
        <v>48450</v>
      </c>
      <c r="I35" s="84">
        <v>54000</v>
      </c>
      <c r="J35" s="84">
        <v>67095.179999999993</v>
      </c>
      <c r="K35" s="83">
        <f t="shared" si="0"/>
        <v>123.93759746240318</v>
      </c>
      <c r="L35" s="83">
        <f t="shared" si="1"/>
        <v>124.25033333333333</v>
      </c>
    </row>
    <row r="36" spans="2:12" x14ac:dyDescent="0.25">
      <c r="B36" s="10"/>
      <c r="C36" s="18"/>
      <c r="D36" s="10">
        <v>663</v>
      </c>
      <c r="E36" s="11"/>
      <c r="F36" s="50" t="s">
        <v>83</v>
      </c>
      <c r="G36" s="82">
        <f>G37</f>
        <v>1974</v>
      </c>
      <c r="H36" s="82">
        <f t="shared" ref="H36:J36" si="7">H37</f>
        <v>3320</v>
      </c>
      <c r="I36" s="82">
        <f t="shared" si="7"/>
        <v>1000</v>
      </c>
      <c r="J36" s="82">
        <f t="shared" si="7"/>
        <v>954</v>
      </c>
      <c r="K36" s="83">
        <f t="shared" si="0"/>
        <v>48.328267477203646</v>
      </c>
      <c r="L36" s="83">
        <f t="shared" si="1"/>
        <v>95.399999999999991</v>
      </c>
    </row>
    <row r="37" spans="2:12" x14ac:dyDescent="0.25">
      <c r="B37" s="10"/>
      <c r="C37" s="18"/>
      <c r="D37" s="11"/>
      <c r="E37" s="10">
        <v>6631</v>
      </c>
      <c r="F37" s="13" t="s">
        <v>75</v>
      </c>
      <c r="G37" s="78">
        <v>1974</v>
      </c>
      <c r="H37" s="84">
        <v>3320</v>
      </c>
      <c r="I37" s="84">
        <v>1000</v>
      </c>
      <c r="J37" s="78">
        <v>954</v>
      </c>
      <c r="K37" s="83">
        <f t="shared" si="0"/>
        <v>48.328267477203646</v>
      </c>
      <c r="L37" s="83">
        <f t="shared" si="1"/>
        <v>95.399999999999991</v>
      </c>
    </row>
    <row r="38" spans="2:12" ht="25.5" x14ac:dyDescent="0.25">
      <c r="B38" s="10"/>
      <c r="C38" s="18">
        <v>67</v>
      </c>
      <c r="D38" s="11"/>
      <c r="E38" s="10"/>
      <c r="F38" s="49" t="s">
        <v>81</v>
      </c>
      <c r="G38" s="82">
        <f>G39</f>
        <v>122635.18</v>
      </c>
      <c r="H38" s="82">
        <f t="shared" ref="H38:J38" si="8">H39</f>
        <v>121704.65000000001</v>
      </c>
      <c r="I38" s="82">
        <f t="shared" si="8"/>
        <v>140765.54</v>
      </c>
      <c r="J38" s="82">
        <f t="shared" si="8"/>
        <v>142313.12</v>
      </c>
      <c r="K38" s="83">
        <f t="shared" si="0"/>
        <v>116.04591765592875</v>
      </c>
      <c r="L38" s="83">
        <f t="shared" si="1"/>
        <v>101.09940259526584</v>
      </c>
    </row>
    <row r="39" spans="2:12" ht="25.5" x14ac:dyDescent="0.25">
      <c r="B39" s="10"/>
      <c r="C39" s="18"/>
      <c r="D39" s="11">
        <v>671</v>
      </c>
      <c r="E39" s="10"/>
      <c r="F39" s="48" t="s">
        <v>82</v>
      </c>
      <c r="G39" s="82">
        <f>G40+G41</f>
        <v>122635.18</v>
      </c>
      <c r="H39" s="82">
        <f t="shared" ref="H39:J39" si="9">H40+H41</f>
        <v>121704.65000000001</v>
      </c>
      <c r="I39" s="82">
        <f t="shared" si="9"/>
        <v>140765.54</v>
      </c>
      <c r="J39" s="82">
        <f t="shared" si="9"/>
        <v>142313.12</v>
      </c>
      <c r="K39" s="83">
        <f t="shared" si="0"/>
        <v>116.04591765592875</v>
      </c>
      <c r="L39" s="83">
        <f t="shared" si="1"/>
        <v>101.09940259526584</v>
      </c>
    </row>
    <row r="40" spans="2:12" x14ac:dyDescent="0.25">
      <c r="B40" s="10"/>
      <c r="C40" s="10"/>
      <c r="D40" s="11"/>
      <c r="E40" s="44">
        <v>6711</v>
      </c>
      <c r="F40" s="13" t="s">
        <v>73</v>
      </c>
      <c r="G40" s="78">
        <v>98046.95</v>
      </c>
      <c r="H40" s="84">
        <v>93677.66</v>
      </c>
      <c r="I40" s="84">
        <v>112738.55</v>
      </c>
      <c r="J40" s="142">
        <v>112738.55</v>
      </c>
      <c r="K40" s="83">
        <f t="shared" si="0"/>
        <v>114.98424989252598</v>
      </c>
      <c r="L40" s="83">
        <f t="shared" si="1"/>
        <v>100</v>
      </c>
    </row>
    <row r="41" spans="2:12" ht="24" customHeight="1" x14ac:dyDescent="0.25">
      <c r="B41" s="10"/>
      <c r="C41" s="10"/>
      <c r="D41" s="11"/>
      <c r="E41" s="44">
        <v>6711</v>
      </c>
      <c r="F41" s="13" t="s">
        <v>74</v>
      </c>
      <c r="G41" s="84">
        <v>24588.23</v>
      </c>
      <c r="H41" s="84">
        <v>28026.99</v>
      </c>
      <c r="I41" s="84">
        <v>28026.99</v>
      </c>
      <c r="J41" s="84">
        <v>29574.57</v>
      </c>
      <c r="K41" s="83">
        <f t="shared" si="0"/>
        <v>120.2793775721148</v>
      </c>
      <c r="L41" s="83">
        <f t="shared" si="1"/>
        <v>105.52174885708384</v>
      </c>
    </row>
    <row r="42" spans="2:12" x14ac:dyDescent="0.25">
      <c r="B42" s="18">
        <v>7</v>
      </c>
      <c r="C42" s="10"/>
      <c r="D42" s="11"/>
      <c r="E42" s="11"/>
      <c r="G42" s="170"/>
      <c r="H42" s="86"/>
      <c r="I42" s="86"/>
      <c r="J42" s="162"/>
      <c r="K42" s="85"/>
      <c r="L42" s="85"/>
    </row>
    <row r="43" spans="2:12" ht="30.75" customHeight="1" x14ac:dyDescent="0.25">
      <c r="B43" s="10"/>
      <c r="C43" s="10">
        <v>72</v>
      </c>
      <c r="D43" s="11"/>
      <c r="E43" s="11"/>
      <c r="F43" s="24" t="s">
        <v>20</v>
      </c>
      <c r="G43" s="82">
        <v>0</v>
      </c>
      <c r="H43" s="82">
        <v>0</v>
      </c>
      <c r="I43" s="82">
        <v>0</v>
      </c>
      <c r="J43" s="82">
        <v>0</v>
      </c>
      <c r="K43" s="83" t="e">
        <f t="shared" si="0"/>
        <v>#DIV/0!</v>
      </c>
      <c r="L43" s="83" t="e">
        <f t="shared" si="1"/>
        <v>#DIV/0!</v>
      </c>
    </row>
    <row r="44" spans="2:12" x14ac:dyDescent="0.25">
      <c r="B44" s="10"/>
      <c r="C44" s="10"/>
      <c r="D44" s="10">
        <v>721</v>
      </c>
      <c r="E44" s="10"/>
      <c r="F44" s="24" t="s">
        <v>30</v>
      </c>
      <c r="G44" s="82">
        <v>0</v>
      </c>
      <c r="H44" s="82">
        <v>0</v>
      </c>
      <c r="I44" s="82">
        <v>0</v>
      </c>
      <c r="J44" s="82">
        <v>0</v>
      </c>
      <c r="K44" s="83" t="e">
        <f t="shared" si="0"/>
        <v>#DIV/0!</v>
      </c>
      <c r="L44" s="83" t="e">
        <f t="shared" si="1"/>
        <v>#DIV/0!</v>
      </c>
    </row>
    <row r="45" spans="2:12" x14ac:dyDescent="0.25">
      <c r="B45" s="10"/>
      <c r="C45" s="10"/>
      <c r="D45" s="10"/>
      <c r="E45" s="10">
        <v>7211</v>
      </c>
      <c r="F45" s="24" t="s">
        <v>31</v>
      </c>
      <c r="G45" s="84">
        <v>0</v>
      </c>
      <c r="H45" s="84">
        <v>0</v>
      </c>
      <c r="I45" s="84">
        <v>0</v>
      </c>
      <c r="J45" s="84">
        <v>0</v>
      </c>
      <c r="K45" s="83" t="e">
        <f t="shared" si="0"/>
        <v>#DIV/0!</v>
      </c>
      <c r="L45" s="83" t="e">
        <f t="shared" si="1"/>
        <v>#DIV/0!</v>
      </c>
    </row>
    <row r="46" spans="2:12" x14ac:dyDescent="0.25">
      <c r="B46" s="10">
        <v>9</v>
      </c>
      <c r="C46" s="10"/>
      <c r="D46" s="10"/>
      <c r="E46" s="10"/>
      <c r="F46" s="47" t="s">
        <v>76</v>
      </c>
      <c r="G46" s="82">
        <f>G47</f>
        <v>1323.45</v>
      </c>
      <c r="H46" s="82">
        <f>H47</f>
        <v>5000</v>
      </c>
      <c r="I46" s="82">
        <f>I47</f>
        <v>10000</v>
      </c>
      <c r="J46" s="82">
        <f t="shared" ref="H46:J48" si="10">J47</f>
        <v>12801.51</v>
      </c>
      <c r="K46" s="83">
        <f t="shared" si="0"/>
        <v>967.28323699421958</v>
      </c>
      <c r="L46" s="83">
        <f t="shared" si="1"/>
        <v>128.01510000000002</v>
      </c>
    </row>
    <row r="47" spans="2:12" x14ac:dyDescent="0.25">
      <c r="B47" s="10"/>
      <c r="C47" s="10">
        <v>92</v>
      </c>
      <c r="D47" s="10"/>
      <c r="E47" s="10"/>
      <c r="F47" s="47" t="s">
        <v>76</v>
      </c>
      <c r="G47" s="82">
        <f>G48</f>
        <v>1323.45</v>
      </c>
      <c r="H47" s="82">
        <f t="shared" si="10"/>
        <v>5000</v>
      </c>
      <c r="I47" s="82">
        <f t="shared" si="10"/>
        <v>10000</v>
      </c>
      <c r="J47" s="82">
        <f t="shared" si="10"/>
        <v>12801.51</v>
      </c>
      <c r="K47" s="83">
        <f t="shared" si="0"/>
        <v>967.28323699421958</v>
      </c>
      <c r="L47" s="83">
        <f t="shared" si="1"/>
        <v>128.01510000000002</v>
      </c>
    </row>
    <row r="48" spans="2:12" x14ac:dyDescent="0.25">
      <c r="B48" s="10"/>
      <c r="C48" s="10"/>
      <c r="D48" s="10">
        <v>922</v>
      </c>
      <c r="E48" s="10"/>
      <c r="F48" s="47" t="s">
        <v>76</v>
      </c>
      <c r="G48" s="82">
        <f>G49</f>
        <v>1323.45</v>
      </c>
      <c r="H48" s="82">
        <f t="shared" si="10"/>
        <v>5000</v>
      </c>
      <c r="I48" s="82">
        <f t="shared" si="10"/>
        <v>10000</v>
      </c>
      <c r="J48" s="82">
        <f t="shared" si="10"/>
        <v>12801.51</v>
      </c>
      <c r="K48" s="83">
        <f t="shared" si="0"/>
        <v>967.28323699421958</v>
      </c>
      <c r="L48" s="83">
        <f t="shared" si="1"/>
        <v>128.01510000000002</v>
      </c>
    </row>
    <row r="49" spans="2:12" x14ac:dyDescent="0.25">
      <c r="B49" s="10"/>
      <c r="C49" s="10"/>
      <c r="D49" s="10"/>
      <c r="E49" s="10">
        <v>9221</v>
      </c>
      <c r="F49" s="24" t="s">
        <v>77</v>
      </c>
      <c r="G49" s="84">
        <v>1323.45</v>
      </c>
      <c r="H49" s="84">
        <v>5000</v>
      </c>
      <c r="I49" s="84">
        <v>10000</v>
      </c>
      <c r="J49" s="84">
        <v>12801.51</v>
      </c>
      <c r="K49" s="83">
        <f t="shared" si="0"/>
        <v>967.28323699421958</v>
      </c>
      <c r="L49" s="83">
        <f t="shared" si="1"/>
        <v>128.01510000000002</v>
      </c>
    </row>
    <row r="50" spans="2:12" x14ac:dyDescent="0.25">
      <c r="I50" s="65"/>
    </row>
    <row r="51" spans="2:12" ht="18" x14ac:dyDescent="0.25">
      <c r="B51" s="2"/>
      <c r="C51" s="2"/>
      <c r="D51" s="2"/>
      <c r="E51" s="2"/>
      <c r="F51" s="2"/>
      <c r="G51" s="2"/>
      <c r="H51" s="2"/>
      <c r="I51" s="160"/>
      <c r="J51" s="140"/>
      <c r="K51" s="3"/>
      <c r="L51" s="3"/>
    </row>
    <row r="52" spans="2:12" ht="36.75" customHeight="1" x14ac:dyDescent="0.25">
      <c r="B52" s="204" t="s">
        <v>7</v>
      </c>
      <c r="C52" s="205"/>
      <c r="D52" s="205"/>
      <c r="E52" s="205"/>
      <c r="F52" s="206"/>
      <c r="G52" s="32" t="s">
        <v>227</v>
      </c>
      <c r="H52" s="32" t="s">
        <v>230</v>
      </c>
      <c r="I52" s="32" t="s">
        <v>232</v>
      </c>
      <c r="J52" s="32" t="s">
        <v>231</v>
      </c>
      <c r="K52" s="32" t="s">
        <v>21</v>
      </c>
      <c r="L52" s="32" t="s">
        <v>52</v>
      </c>
    </row>
    <row r="53" spans="2:12" x14ac:dyDescent="0.25">
      <c r="B53" s="201">
        <v>1</v>
      </c>
      <c r="C53" s="202"/>
      <c r="D53" s="202"/>
      <c r="E53" s="202"/>
      <c r="F53" s="203"/>
      <c r="G53" s="34">
        <v>2</v>
      </c>
      <c r="H53" s="34">
        <v>3</v>
      </c>
      <c r="I53" s="34">
        <v>4</v>
      </c>
      <c r="J53" s="34">
        <v>5</v>
      </c>
      <c r="K53" s="34" t="s">
        <v>36</v>
      </c>
      <c r="L53" s="34" t="s">
        <v>37</v>
      </c>
    </row>
    <row r="54" spans="2:12" x14ac:dyDescent="0.25">
      <c r="B54" s="9"/>
      <c r="C54" s="9"/>
      <c r="D54" s="9"/>
      <c r="E54" s="9"/>
      <c r="F54" s="9" t="s">
        <v>50</v>
      </c>
      <c r="G54" s="80">
        <f>G55+G110</f>
        <v>1315490.3199999998</v>
      </c>
      <c r="H54" s="80">
        <v>1268600.58</v>
      </c>
      <c r="I54" s="80">
        <v>1615551.47</v>
      </c>
      <c r="J54" s="80">
        <v>1584507.25</v>
      </c>
      <c r="K54" s="87">
        <f>J54/G54*100</f>
        <v>120.44993611203465</v>
      </c>
      <c r="L54" s="87">
        <f>J54/I54*100</f>
        <v>98.078413434887352</v>
      </c>
    </row>
    <row r="55" spans="2:12" x14ac:dyDescent="0.25">
      <c r="B55" s="9">
        <v>3</v>
      </c>
      <c r="C55" s="9"/>
      <c r="D55" s="9"/>
      <c r="E55" s="9"/>
      <c r="F55" s="9" t="s">
        <v>4</v>
      </c>
      <c r="G55" s="80">
        <f>G56+G66+G99+G106</f>
        <v>1312519.8999999999</v>
      </c>
      <c r="H55" s="80">
        <v>1261560.58</v>
      </c>
      <c r="I55" s="80">
        <v>1609851.47</v>
      </c>
      <c r="J55" s="80">
        <v>1579185.37</v>
      </c>
      <c r="K55" s="87">
        <f t="shared" ref="K55:K116" si="11">J55/G55*100</f>
        <v>120.31706109751177</v>
      </c>
      <c r="L55" s="87">
        <f t="shared" ref="L55:L116" si="12">J55/I55*100</f>
        <v>98.095097555801232</v>
      </c>
    </row>
    <row r="56" spans="2:12" x14ac:dyDescent="0.25">
      <c r="B56" s="9"/>
      <c r="C56" s="13">
        <v>31</v>
      </c>
      <c r="D56" s="13"/>
      <c r="E56" s="13"/>
      <c r="F56" s="9" t="s">
        <v>5</v>
      </c>
      <c r="G56" s="80">
        <f>G57+G60+G62</f>
        <v>1116291.02</v>
      </c>
      <c r="H56" s="80">
        <f>H57+H60+H62</f>
        <v>1068210</v>
      </c>
      <c r="I56" s="80">
        <f>I57+I60+I62</f>
        <v>1382860</v>
      </c>
      <c r="J56" s="80">
        <f>J57+J60+J62</f>
        <v>1360905.8399999999</v>
      </c>
      <c r="K56" s="87">
        <f t="shared" si="11"/>
        <v>121.9131763686498</v>
      </c>
      <c r="L56" s="87">
        <f t="shared" si="12"/>
        <v>98.412409065270509</v>
      </c>
    </row>
    <row r="57" spans="2:12" x14ac:dyDescent="0.25">
      <c r="B57" s="10"/>
      <c r="C57" s="10"/>
      <c r="D57" s="10">
        <v>311</v>
      </c>
      <c r="E57" s="10"/>
      <c r="F57" s="18" t="s">
        <v>32</v>
      </c>
      <c r="G57" s="80">
        <f>G58+G59</f>
        <v>907956.13</v>
      </c>
      <c r="H57" s="80">
        <f>H58+H59</f>
        <v>887030</v>
      </c>
      <c r="I57" s="80">
        <f>I58+I59</f>
        <v>1141200</v>
      </c>
      <c r="J57" s="80">
        <f>J58+J59</f>
        <v>1115815.48</v>
      </c>
      <c r="K57" s="87">
        <f t="shared" si="11"/>
        <v>122.8931049785412</v>
      </c>
      <c r="L57" s="87">
        <f t="shared" si="12"/>
        <v>97.775629162285313</v>
      </c>
    </row>
    <row r="58" spans="2:12" x14ac:dyDescent="0.25">
      <c r="B58" s="10"/>
      <c r="C58" s="10"/>
      <c r="D58" s="10"/>
      <c r="E58" s="10">
        <v>3111</v>
      </c>
      <c r="F58" s="10" t="s">
        <v>33</v>
      </c>
      <c r="G58" s="159">
        <v>869076.75</v>
      </c>
      <c r="H58" s="79">
        <v>857030</v>
      </c>
      <c r="I58" s="79">
        <v>1091200</v>
      </c>
      <c r="J58" s="159">
        <v>1060483.1599999999</v>
      </c>
      <c r="K58" s="87">
        <f t="shared" si="11"/>
        <v>122.02410891788324</v>
      </c>
      <c r="L58" s="87">
        <f t="shared" si="12"/>
        <v>97.185040322580647</v>
      </c>
    </row>
    <row r="59" spans="2:12" x14ac:dyDescent="0.25">
      <c r="B59" s="10"/>
      <c r="C59" s="10"/>
      <c r="D59" s="10"/>
      <c r="E59" s="10">
        <v>3113</v>
      </c>
      <c r="F59" s="52" t="s">
        <v>85</v>
      </c>
      <c r="G59" s="159">
        <v>38879.379999999997</v>
      </c>
      <c r="H59" s="79">
        <v>30000</v>
      </c>
      <c r="I59" s="79">
        <v>50000</v>
      </c>
      <c r="J59" s="159">
        <v>55332.32</v>
      </c>
      <c r="K59" s="87">
        <f t="shared" si="11"/>
        <v>142.31790733288443</v>
      </c>
      <c r="L59" s="87">
        <f t="shared" si="12"/>
        <v>110.66464000000001</v>
      </c>
    </row>
    <row r="60" spans="2:12" x14ac:dyDescent="0.25">
      <c r="B60" s="10"/>
      <c r="C60" s="10"/>
      <c r="D60" s="10">
        <v>312</v>
      </c>
      <c r="E60" s="10"/>
      <c r="F60" s="88" t="s">
        <v>86</v>
      </c>
      <c r="G60" s="80">
        <f>G61</f>
        <v>57752.71</v>
      </c>
      <c r="H60" s="80">
        <f>H61</f>
        <v>37160</v>
      </c>
      <c r="I60" s="80">
        <f>I61</f>
        <v>53500</v>
      </c>
      <c r="J60" s="163">
        <f>J61</f>
        <v>61070.99</v>
      </c>
      <c r="K60" s="87">
        <f t="shared" si="11"/>
        <v>105.74566977030169</v>
      </c>
      <c r="L60" s="87">
        <f t="shared" si="12"/>
        <v>114.1513831775701</v>
      </c>
    </row>
    <row r="61" spans="2:12" x14ac:dyDescent="0.25">
      <c r="B61" s="10"/>
      <c r="C61" s="10"/>
      <c r="D61" s="10"/>
      <c r="E61" s="10">
        <v>3121</v>
      </c>
      <c r="F61" s="52" t="s">
        <v>86</v>
      </c>
      <c r="G61" s="159">
        <v>57752.71</v>
      </c>
      <c r="H61" s="79">
        <v>37160</v>
      </c>
      <c r="I61" s="79">
        <v>53500</v>
      </c>
      <c r="J61" s="159">
        <v>61070.99</v>
      </c>
      <c r="K61" s="87">
        <f t="shared" si="11"/>
        <v>105.74566977030169</v>
      </c>
      <c r="L61" s="87">
        <f t="shared" si="12"/>
        <v>114.1513831775701</v>
      </c>
    </row>
    <row r="62" spans="2:12" x14ac:dyDescent="0.25">
      <c r="B62" s="10"/>
      <c r="C62" s="10"/>
      <c r="D62" s="10">
        <v>313</v>
      </c>
      <c r="E62" s="10"/>
      <c r="F62" s="88" t="s">
        <v>87</v>
      </c>
      <c r="G62" s="80">
        <f>G63+G64+G65</f>
        <v>150582.18</v>
      </c>
      <c r="H62" s="80">
        <f>H63+H64+H65</f>
        <v>144020</v>
      </c>
      <c r="I62" s="80">
        <f>I63+I64+I65</f>
        <v>188160</v>
      </c>
      <c r="J62" s="163">
        <f>J63+J64+J65</f>
        <v>184019.37</v>
      </c>
      <c r="K62" s="87">
        <f t="shared" si="11"/>
        <v>122.20527687937577</v>
      </c>
      <c r="L62" s="87">
        <f t="shared" si="12"/>
        <v>97.79941007653062</v>
      </c>
    </row>
    <row r="63" spans="2:12" x14ac:dyDescent="0.25">
      <c r="B63" s="10"/>
      <c r="C63" s="10"/>
      <c r="D63" s="10"/>
      <c r="E63" s="10">
        <v>3131</v>
      </c>
      <c r="F63" s="88" t="s">
        <v>88</v>
      </c>
      <c r="G63" s="153">
        <v>0</v>
      </c>
      <c r="H63" s="79">
        <v>0</v>
      </c>
      <c r="I63" s="79">
        <v>0</v>
      </c>
      <c r="J63" s="158">
        <v>0</v>
      </c>
      <c r="K63" s="87" t="e">
        <f t="shared" si="11"/>
        <v>#DIV/0!</v>
      </c>
      <c r="L63" s="87" t="e">
        <f t="shared" si="12"/>
        <v>#DIV/0!</v>
      </c>
    </row>
    <row r="64" spans="2:12" x14ac:dyDescent="0.25">
      <c r="B64" s="10"/>
      <c r="C64" s="10"/>
      <c r="D64" s="10"/>
      <c r="E64" s="10">
        <v>3132</v>
      </c>
      <c r="F64" s="88" t="s">
        <v>89</v>
      </c>
      <c r="G64" s="159">
        <v>150559.85999999999</v>
      </c>
      <c r="H64" s="79">
        <v>143940</v>
      </c>
      <c r="I64" s="79">
        <v>188150</v>
      </c>
      <c r="J64" s="159">
        <v>184019.37</v>
      </c>
      <c r="K64" s="87">
        <f t="shared" si="11"/>
        <v>122.22339340644976</v>
      </c>
      <c r="L64" s="87">
        <f t="shared" si="12"/>
        <v>97.804608025511556</v>
      </c>
    </row>
    <row r="65" spans="2:12" ht="25.5" x14ac:dyDescent="0.25">
      <c r="B65" s="10"/>
      <c r="C65" s="10"/>
      <c r="D65" s="10"/>
      <c r="E65" s="10">
        <v>3133</v>
      </c>
      <c r="F65" s="88" t="s">
        <v>90</v>
      </c>
      <c r="G65" s="159">
        <v>22.32</v>
      </c>
      <c r="H65" s="79">
        <v>80</v>
      </c>
      <c r="I65" s="79">
        <v>10</v>
      </c>
      <c r="J65" s="159">
        <v>0</v>
      </c>
      <c r="K65" s="87">
        <f t="shared" si="11"/>
        <v>0</v>
      </c>
      <c r="L65" s="87">
        <f t="shared" si="12"/>
        <v>0</v>
      </c>
    </row>
    <row r="66" spans="2:12" x14ac:dyDescent="0.25">
      <c r="B66" s="10"/>
      <c r="C66" s="10">
        <v>32</v>
      </c>
      <c r="D66" s="11"/>
      <c r="E66" s="11"/>
      <c r="F66" s="18" t="s">
        <v>12</v>
      </c>
      <c r="G66" s="171">
        <f>G67+G80+G90+G92+G72</f>
        <v>190967.13</v>
      </c>
      <c r="H66" s="80">
        <f>H67+H72+H80+H90+H92</f>
        <v>184387.99</v>
      </c>
      <c r="I66" s="80">
        <f>I67+I72+I80+I90+I92</f>
        <v>212828.74</v>
      </c>
      <c r="J66" s="163">
        <f>J67+J72+J80+J92</f>
        <v>205884.46999999997</v>
      </c>
      <c r="K66" s="87">
        <f t="shared" si="11"/>
        <v>107.81146996344344</v>
      </c>
      <c r="L66" s="87">
        <f t="shared" si="12"/>
        <v>96.737155893513247</v>
      </c>
    </row>
    <row r="67" spans="2:12" x14ac:dyDescent="0.25">
      <c r="B67" s="10"/>
      <c r="C67" s="10"/>
      <c r="D67" s="10">
        <v>321</v>
      </c>
      <c r="E67" s="10"/>
      <c r="F67" s="18" t="s">
        <v>34</v>
      </c>
      <c r="G67" s="80">
        <f>G68+G69+G70+G71</f>
        <v>54501.08</v>
      </c>
      <c r="H67" s="80">
        <f>H68+H69+H70+H71</f>
        <v>38290</v>
      </c>
      <c r="I67" s="80">
        <f>I68+I69+I70+I71</f>
        <v>45830.75</v>
      </c>
      <c r="J67" s="163">
        <f>J68+J69+J70</f>
        <v>51317.869999999995</v>
      </c>
      <c r="K67" s="87">
        <f t="shared" si="11"/>
        <v>94.159363447476636</v>
      </c>
      <c r="L67" s="87">
        <f t="shared" si="12"/>
        <v>111.97257299956907</v>
      </c>
    </row>
    <row r="68" spans="2:12" x14ac:dyDescent="0.25">
      <c r="B68" s="10"/>
      <c r="C68" s="18"/>
      <c r="D68" s="10"/>
      <c r="E68" s="10">
        <v>3211</v>
      </c>
      <c r="F68" s="24" t="s">
        <v>35</v>
      </c>
      <c r="G68" s="159">
        <v>13765.91</v>
      </c>
      <c r="H68" s="79">
        <v>4640</v>
      </c>
      <c r="I68" s="79">
        <v>11300</v>
      </c>
      <c r="J68" s="159">
        <v>12178.17</v>
      </c>
      <c r="K68" s="87">
        <f t="shared" si="11"/>
        <v>88.466145717936556</v>
      </c>
      <c r="L68" s="87">
        <f t="shared" si="12"/>
        <v>107.77141592920354</v>
      </c>
    </row>
    <row r="69" spans="2:12" ht="24" customHeight="1" x14ac:dyDescent="0.25">
      <c r="B69" s="10"/>
      <c r="C69" s="18"/>
      <c r="D69" s="10"/>
      <c r="E69" s="10">
        <v>3212</v>
      </c>
      <c r="F69" s="52" t="s">
        <v>91</v>
      </c>
      <c r="G69" s="159">
        <v>39276.92</v>
      </c>
      <c r="H69" s="79">
        <v>32050</v>
      </c>
      <c r="I69" s="79">
        <v>33030.75</v>
      </c>
      <c r="J69" s="159">
        <v>38328.449999999997</v>
      </c>
      <c r="K69" s="87">
        <f t="shared" si="11"/>
        <v>97.585172157083605</v>
      </c>
      <c r="L69" s="87">
        <f t="shared" si="12"/>
        <v>116.03869121954543</v>
      </c>
    </row>
    <row r="70" spans="2:12" x14ac:dyDescent="0.25">
      <c r="B70" s="10"/>
      <c r="C70" s="18"/>
      <c r="D70" s="10"/>
      <c r="E70" s="10">
        <v>3213</v>
      </c>
      <c r="F70" s="52" t="s">
        <v>92</v>
      </c>
      <c r="G70" s="159">
        <v>1458.25</v>
      </c>
      <c r="H70" s="79">
        <v>1600</v>
      </c>
      <c r="I70" s="79">
        <v>1500</v>
      </c>
      <c r="J70" s="159">
        <v>811.25</v>
      </c>
      <c r="K70" s="87">
        <f t="shared" si="11"/>
        <v>55.631750385736325</v>
      </c>
      <c r="L70" s="87">
        <f t="shared" si="12"/>
        <v>54.083333333333336</v>
      </c>
    </row>
    <row r="71" spans="2:12" x14ac:dyDescent="0.25">
      <c r="B71" s="10"/>
      <c r="C71" s="18"/>
      <c r="D71" s="10"/>
      <c r="E71" s="10">
        <v>3214</v>
      </c>
      <c r="F71" s="52" t="s">
        <v>93</v>
      </c>
      <c r="G71" s="153">
        <v>0</v>
      </c>
      <c r="H71" s="79">
        <v>0</v>
      </c>
      <c r="I71" s="79">
        <v>0</v>
      </c>
      <c r="J71" s="158">
        <v>0</v>
      </c>
      <c r="K71" s="87" t="e">
        <f t="shared" si="11"/>
        <v>#DIV/0!</v>
      </c>
      <c r="L71" s="87" t="e">
        <f t="shared" si="12"/>
        <v>#DIV/0!</v>
      </c>
    </row>
    <row r="72" spans="2:12" x14ac:dyDescent="0.25">
      <c r="B72" s="10"/>
      <c r="C72" s="18"/>
      <c r="D72" s="10">
        <v>322</v>
      </c>
      <c r="E72" s="10"/>
      <c r="F72" s="53" t="s">
        <v>94</v>
      </c>
      <c r="G72" s="80">
        <f>G73+G74+G75+G76+G77+G78+G79</f>
        <v>48602.640000000007</v>
      </c>
      <c r="H72" s="80">
        <f>H73+H74+H75+H76+H77+H78+H79</f>
        <v>50049</v>
      </c>
      <c r="I72" s="80">
        <f>I73+I74+I75+I76+I77+I78+I79</f>
        <v>47879</v>
      </c>
      <c r="J72" s="163">
        <f>J73+J74+J75+J76+J77+J78+J79</f>
        <v>48282.680000000008</v>
      </c>
      <c r="K72" s="87">
        <f t="shared" si="11"/>
        <v>99.341681851027019</v>
      </c>
      <c r="L72" s="87">
        <f t="shared" si="12"/>
        <v>100.84312537855847</v>
      </c>
    </row>
    <row r="73" spans="2:12" x14ac:dyDescent="0.25">
      <c r="B73" s="10"/>
      <c r="C73" s="18"/>
      <c r="D73" s="10"/>
      <c r="E73" s="10">
        <v>3221</v>
      </c>
      <c r="F73" s="52" t="s">
        <v>95</v>
      </c>
      <c r="G73" s="159">
        <v>12858.27</v>
      </c>
      <c r="H73" s="79">
        <v>12405</v>
      </c>
      <c r="I73" s="79">
        <v>12735</v>
      </c>
      <c r="J73" s="159">
        <v>13691.22</v>
      </c>
      <c r="K73" s="87">
        <f t="shared" si="11"/>
        <v>106.47793210128577</v>
      </c>
      <c r="L73" s="87">
        <f t="shared" si="12"/>
        <v>107.50859835100117</v>
      </c>
    </row>
    <row r="74" spans="2:12" x14ac:dyDescent="0.25">
      <c r="B74" s="10"/>
      <c r="C74" s="18"/>
      <c r="D74" s="10"/>
      <c r="E74" s="10">
        <v>3222</v>
      </c>
      <c r="F74" s="52" t="s">
        <v>96</v>
      </c>
      <c r="G74" s="159">
        <v>5120.8900000000003</v>
      </c>
      <c r="H74" s="79">
        <v>3584</v>
      </c>
      <c r="I74" s="79">
        <v>3424</v>
      </c>
      <c r="J74" s="159">
        <v>4161.22</v>
      </c>
      <c r="K74" s="87">
        <f t="shared" si="11"/>
        <v>81.259702903206275</v>
      </c>
      <c r="L74" s="87">
        <f t="shared" si="12"/>
        <v>121.53095794392523</v>
      </c>
    </row>
    <row r="75" spans="2:12" x14ac:dyDescent="0.25">
      <c r="B75" s="10"/>
      <c r="C75" s="18"/>
      <c r="D75" s="10"/>
      <c r="E75" s="10">
        <v>3223</v>
      </c>
      <c r="F75" s="52" t="s">
        <v>97</v>
      </c>
      <c r="G75" s="159">
        <v>24456.67</v>
      </c>
      <c r="H75" s="79">
        <v>27320</v>
      </c>
      <c r="I75" s="79">
        <v>26800</v>
      </c>
      <c r="J75" s="159">
        <v>24255.08</v>
      </c>
      <c r="K75" s="87">
        <f t="shared" si="11"/>
        <v>99.175725885821748</v>
      </c>
      <c r="L75" s="87">
        <f t="shared" si="12"/>
        <v>90.504029850746264</v>
      </c>
    </row>
    <row r="76" spans="2:12" ht="29.25" customHeight="1" x14ac:dyDescent="0.25">
      <c r="B76" s="10"/>
      <c r="C76" s="18"/>
      <c r="D76" s="10"/>
      <c r="E76" s="10">
        <v>3224</v>
      </c>
      <c r="F76" s="52" t="s">
        <v>98</v>
      </c>
      <c r="G76" s="159">
        <v>3774.12</v>
      </c>
      <c r="H76" s="79">
        <v>5740</v>
      </c>
      <c r="I76" s="79">
        <v>3300</v>
      </c>
      <c r="J76" s="159">
        <v>4578.95</v>
      </c>
      <c r="K76" s="87">
        <f t="shared" si="11"/>
        <v>121.32497111909531</v>
      </c>
      <c r="L76" s="87">
        <f t="shared" si="12"/>
        <v>138.7560606060606</v>
      </c>
    </row>
    <row r="77" spans="2:12" x14ac:dyDescent="0.25">
      <c r="B77" s="10"/>
      <c r="C77" s="18"/>
      <c r="D77" s="10"/>
      <c r="E77" s="10">
        <v>3225</v>
      </c>
      <c r="F77" s="52" t="s">
        <v>99</v>
      </c>
      <c r="G77" s="159">
        <v>2073.3200000000002</v>
      </c>
      <c r="H77" s="79">
        <v>500</v>
      </c>
      <c r="I77" s="79">
        <v>1100</v>
      </c>
      <c r="J77" s="164">
        <v>1296.1600000000001</v>
      </c>
      <c r="K77" s="87">
        <f t="shared" si="11"/>
        <v>62.516157660177875</v>
      </c>
      <c r="L77" s="87">
        <f t="shared" si="12"/>
        <v>117.83272727272728</v>
      </c>
    </row>
    <row r="78" spans="2:12" x14ac:dyDescent="0.25">
      <c r="B78" s="10"/>
      <c r="C78" s="18"/>
      <c r="D78" s="10"/>
      <c r="E78" s="10">
        <v>3226</v>
      </c>
      <c r="F78" s="52" t="s">
        <v>100</v>
      </c>
      <c r="G78" s="153">
        <v>0</v>
      </c>
      <c r="H78" s="79">
        <v>0</v>
      </c>
      <c r="I78" s="79">
        <v>0</v>
      </c>
      <c r="J78" s="158">
        <v>0</v>
      </c>
      <c r="K78" s="87" t="e">
        <f t="shared" si="11"/>
        <v>#DIV/0!</v>
      </c>
      <c r="L78" s="87" t="e">
        <f t="shared" si="12"/>
        <v>#DIV/0!</v>
      </c>
    </row>
    <row r="79" spans="2:12" x14ac:dyDescent="0.25">
      <c r="B79" s="10"/>
      <c r="C79" s="18"/>
      <c r="D79" s="10"/>
      <c r="E79" s="10">
        <v>3227</v>
      </c>
      <c r="F79" s="52" t="s">
        <v>101</v>
      </c>
      <c r="G79" s="79">
        <v>319.37</v>
      </c>
      <c r="H79" s="79">
        <v>500</v>
      </c>
      <c r="I79" s="79">
        <v>520</v>
      </c>
      <c r="J79" s="78">
        <v>300.05</v>
      </c>
      <c r="K79" s="87">
        <f t="shared" si="11"/>
        <v>93.950590224504495</v>
      </c>
      <c r="L79" s="87">
        <f t="shared" si="12"/>
        <v>57.70192307692308</v>
      </c>
    </row>
    <row r="80" spans="2:12" x14ac:dyDescent="0.25">
      <c r="B80" s="10"/>
      <c r="C80" s="18"/>
      <c r="D80" s="10">
        <v>323</v>
      </c>
      <c r="E80" s="10"/>
      <c r="F80" s="53" t="s">
        <v>102</v>
      </c>
      <c r="G80" s="80">
        <f>G81+G82+G83+G84+G85+G86+G87+G88+G89</f>
        <v>57174.22</v>
      </c>
      <c r="H80" s="80">
        <f>H81+H82+H83+H84+H85+H86+H87+H88+H89</f>
        <v>66463.850000000006</v>
      </c>
      <c r="I80" s="80">
        <f>I81+I82+I83+I84+I85+I86+I87+I88+I89</f>
        <v>78193.850000000006</v>
      </c>
      <c r="J80" s="163">
        <f>J81+J82+J83+J84+J85+J86+J87+J88+J89</f>
        <v>63822.869999999995</v>
      </c>
      <c r="K80" s="87">
        <f t="shared" si="11"/>
        <v>111.62875505778653</v>
      </c>
      <c r="L80" s="87">
        <f t="shared" si="12"/>
        <v>81.621342343419585</v>
      </c>
    </row>
    <row r="81" spans="2:12" x14ac:dyDescent="0.25">
      <c r="B81" s="10"/>
      <c r="C81" s="18"/>
      <c r="D81" s="10"/>
      <c r="E81" s="10">
        <v>3231</v>
      </c>
      <c r="F81" s="52" t="s">
        <v>103</v>
      </c>
      <c r="G81" s="159">
        <v>3556.74</v>
      </c>
      <c r="H81" s="79">
        <v>3223.85</v>
      </c>
      <c r="I81" s="79">
        <v>3843.85</v>
      </c>
      <c r="J81" s="159">
        <v>4053.06</v>
      </c>
      <c r="K81" s="87">
        <f t="shared" si="11"/>
        <v>113.95435145667101</v>
      </c>
      <c r="L81" s="87">
        <f t="shared" si="12"/>
        <v>105.44272018939344</v>
      </c>
    </row>
    <row r="82" spans="2:12" x14ac:dyDescent="0.25">
      <c r="B82" s="10"/>
      <c r="C82" s="18"/>
      <c r="D82" s="10"/>
      <c r="E82" s="10">
        <v>3232</v>
      </c>
      <c r="F82" s="52" t="s">
        <v>104</v>
      </c>
      <c r="G82" s="159">
        <v>7142.17</v>
      </c>
      <c r="H82" s="79">
        <v>21620</v>
      </c>
      <c r="I82" s="79">
        <v>24030</v>
      </c>
      <c r="J82" s="159">
        <v>8320.14</v>
      </c>
      <c r="K82" s="87">
        <f t="shared" si="11"/>
        <v>116.49316664263101</v>
      </c>
      <c r="L82" s="87">
        <f t="shared" si="12"/>
        <v>34.623970037453184</v>
      </c>
    </row>
    <row r="83" spans="2:12" x14ac:dyDescent="0.25">
      <c r="B83" s="10"/>
      <c r="C83" s="18"/>
      <c r="D83" s="10"/>
      <c r="E83" s="10">
        <v>3233</v>
      </c>
      <c r="F83" s="52" t="s">
        <v>105</v>
      </c>
      <c r="G83" s="159">
        <v>127.44</v>
      </c>
      <c r="H83" s="79">
        <v>120</v>
      </c>
      <c r="I83" s="79">
        <v>170</v>
      </c>
      <c r="J83" s="159">
        <v>63.72</v>
      </c>
      <c r="K83" s="87">
        <f t="shared" si="11"/>
        <v>50</v>
      </c>
      <c r="L83" s="87">
        <f t="shared" si="12"/>
        <v>37.482352941176472</v>
      </c>
    </row>
    <row r="84" spans="2:12" x14ac:dyDescent="0.25">
      <c r="B84" s="10"/>
      <c r="C84" s="18"/>
      <c r="D84" s="10"/>
      <c r="E84" s="10">
        <v>3234</v>
      </c>
      <c r="F84" s="52" t="s">
        <v>106</v>
      </c>
      <c r="G84" s="159">
        <v>6860.71</v>
      </c>
      <c r="H84" s="79">
        <v>7260</v>
      </c>
      <c r="I84" s="79">
        <v>8400</v>
      </c>
      <c r="J84" s="159">
        <v>7342.72</v>
      </c>
      <c r="K84" s="87">
        <f t="shared" si="11"/>
        <v>107.02565769432026</v>
      </c>
      <c r="L84" s="87">
        <f t="shared" si="12"/>
        <v>87.413333333333327</v>
      </c>
    </row>
    <row r="85" spans="2:12" x14ac:dyDescent="0.25">
      <c r="B85" s="10"/>
      <c r="C85" s="18"/>
      <c r="D85" s="10"/>
      <c r="E85" s="10">
        <v>3235</v>
      </c>
      <c r="F85" s="52" t="s">
        <v>107</v>
      </c>
      <c r="G85" s="159">
        <v>28859.46</v>
      </c>
      <c r="H85" s="79">
        <v>21000</v>
      </c>
      <c r="I85" s="79">
        <v>27500</v>
      </c>
      <c r="J85" s="159">
        <v>32796.5</v>
      </c>
      <c r="K85" s="87">
        <f t="shared" si="11"/>
        <v>113.64211249967948</v>
      </c>
      <c r="L85" s="87">
        <f t="shared" si="12"/>
        <v>119.26</v>
      </c>
    </row>
    <row r="86" spans="2:12" x14ac:dyDescent="0.25">
      <c r="B86" s="10"/>
      <c r="C86" s="18"/>
      <c r="D86" s="10"/>
      <c r="E86" s="10">
        <v>3236</v>
      </c>
      <c r="F86" s="52" t="s">
        <v>108</v>
      </c>
      <c r="G86" s="159">
        <v>2459.8000000000002</v>
      </c>
      <c r="H86" s="79">
        <v>2550</v>
      </c>
      <c r="I86" s="79">
        <v>2600</v>
      </c>
      <c r="J86" s="159">
        <v>2385</v>
      </c>
      <c r="K86" s="87">
        <f t="shared" si="11"/>
        <v>96.959102366046011</v>
      </c>
      <c r="L86" s="87">
        <f t="shared" si="12"/>
        <v>91.730769230769226</v>
      </c>
    </row>
    <row r="87" spans="2:12" x14ac:dyDescent="0.25">
      <c r="B87" s="10"/>
      <c r="C87" s="18"/>
      <c r="D87" s="10"/>
      <c r="E87" s="10">
        <v>3237</v>
      </c>
      <c r="F87" s="52" t="s">
        <v>109</v>
      </c>
      <c r="G87" s="159">
        <v>248.85</v>
      </c>
      <c r="H87" s="79">
        <v>3370</v>
      </c>
      <c r="I87" s="79">
        <v>3500</v>
      </c>
      <c r="J87" s="165">
        <v>3165.2</v>
      </c>
      <c r="K87" s="87">
        <f t="shared" si="11"/>
        <v>1271.9308820574643</v>
      </c>
      <c r="L87" s="87">
        <f t="shared" si="12"/>
        <v>90.434285714285707</v>
      </c>
    </row>
    <row r="88" spans="2:12" x14ac:dyDescent="0.25">
      <c r="B88" s="10"/>
      <c r="C88" s="18"/>
      <c r="D88" s="10"/>
      <c r="E88" s="10">
        <v>3238</v>
      </c>
      <c r="F88" s="52" t="s">
        <v>110</v>
      </c>
      <c r="G88" s="159">
        <v>2913.24</v>
      </c>
      <c r="H88" s="79">
        <v>3400</v>
      </c>
      <c r="I88" s="79">
        <v>3000</v>
      </c>
      <c r="J88" s="159">
        <v>2903.53</v>
      </c>
      <c r="K88" s="87">
        <f t="shared" si="11"/>
        <v>99.666694127500662</v>
      </c>
      <c r="L88" s="87">
        <f t="shared" si="12"/>
        <v>96.784333333333336</v>
      </c>
    </row>
    <row r="89" spans="2:12" x14ac:dyDescent="0.25">
      <c r="B89" s="10"/>
      <c r="C89" s="18"/>
      <c r="D89" s="10"/>
      <c r="E89" s="10">
        <v>3239</v>
      </c>
      <c r="F89" s="52" t="s">
        <v>111</v>
      </c>
      <c r="G89" s="159">
        <v>5005.8100000000004</v>
      </c>
      <c r="H89" s="79">
        <v>3920</v>
      </c>
      <c r="I89" s="79">
        <v>5150</v>
      </c>
      <c r="J89" s="159">
        <v>2793</v>
      </c>
      <c r="K89" s="87">
        <f t="shared" si="11"/>
        <v>55.795166017088135</v>
      </c>
      <c r="L89" s="87">
        <f t="shared" si="12"/>
        <v>54.233009708737868</v>
      </c>
    </row>
    <row r="90" spans="2:12" ht="24" customHeight="1" x14ac:dyDescent="0.25">
      <c r="B90" s="10"/>
      <c r="C90" s="18"/>
      <c r="D90" s="10">
        <v>324</v>
      </c>
      <c r="E90" s="10"/>
      <c r="F90" s="53" t="s">
        <v>112</v>
      </c>
      <c r="G90" s="168">
        <f>G91</f>
        <v>0</v>
      </c>
      <c r="H90" s="80">
        <f>H91</f>
        <v>70</v>
      </c>
      <c r="I90" s="80">
        <f>I91</f>
        <v>50</v>
      </c>
      <c r="J90" s="166">
        <f>J91</f>
        <v>0</v>
      </c>
      <c r="K90" s="87" t="e">
        <f t="shared" si="11"/>
        <v>#DIV/0!</v>
      </c>
      <c r="L90" s="87">
        <f t="shared" si="12"/>
        <v>0</v>
      </c>
    </row>
    <row r="91" spans="2:12" x14ac:dyDescent="0.25">
      <c r="B91" s="10"/>
      <c r="C91" s="18"/>
      <c r="D91" s="10"/>
      <c r="E91" s="10">
        <v>3241</v>
      </c>
      <c r="F91" s="55" t="s">
        <v>112</v>
      </c>
      <c r="G91" s="159">
        <v>0</v>
      </c>
      <c r="H91" s="79">
        <v>70</v>
      </c>
      <c r="I91" s="79">
        <v>50</v>
      </c>
      <c r="J91" s="167">
        <v>0</v>
      </c>
      <c r="K91" s="87" t="e">
        <f t="shared" si="11"/>
        <v>#DIV/0!</v>
      </c>
      <c r="L91" s="87">
        <f t="shared" si="12"/>
        <v>0</v>
      </c>
    </row>
    <row r="92" spans="2:12" x14ac:dyDescent="0.25">
      <c r="B92" s="10"/>
      <c r="C92" s="18"/>
      <c r="D92" s="10">
        <v>329</v>
      </c>
      <c r="E92" s="10"/>
      <c r="F92" s="53" t="s">
        <v>113</v>
      </c>
      <c r="G92" s="80">
        <f>G93+G94+G95+G96+G97+G98</f>
        <v>30689.190000000002</v>
      </c>
      <c r="H92" s="80">
        <f>H93+H94+H95+H96+H97+H98</f>
        <v>29515.14</v>
      </c>
      <c r="I92" s="80">
        <f>I93+I94+I95+I96+I97+I98</f>
        <v>40875.14</v>
      </c>
      <c r="J92" s="163">
        <f>J93+J94+J95+J96+J97+J98</f>
        <v>42461.05</v>
      </c>
      <c r="K92" s="87">
        <f t="shared" si="11"/>
        <v>138.35832747622209</v>
      </c>
      <c r="L92" s="87">
        <f t="shared" si="12"/>
        <v>103.87988885175685</v>
      </c>
    </row>
    <row r="93" spans="2:12" x14ac:dyDescent="0.25">
      <c r="B93" s="10"/>
      <c r="C93" s="18"/>
      <c r="D93" s="10"/>
      <c r="E93" s="10">
        <v>3292</v>
      </c>
      <c r="F93" s="52" t="s">
        <v>114</v>
      </c>
      <c r="G93" s="159">
        <v>2924.6</v>
      </c>
      <c r="H93" s="79">
        <v>2100</v>
      </c>
      <c r="I93" s="79">
        <v>3050</v>
      </c>
      <c r="J93" s="159">
        <v>3126.19</v>
      </c>
      <c r="K93" s="87">
        <f t="shared" si="11"/>
        <v>106.89290843192232</v>
      </c>
      <c r="L93" s="87">
        <f t="shared" si="12"/>
        <v>102.49803278688525</v>
      </c>
    </row>
    <row r="94" spans="2:12" x14ac:dyDescent="0.25">
      <c r="B94" s="10"/>
      <c r="C94" s="18"/>
      <c r="D94" s="10"/>
      <c r="E94" s="10">
        <v>3293</v>
      </c>
      <c r="F94" s="52" t="s">
        <v>115</v>
      </c>
      <c r="G94" s="153">
        <v>3462.5</v>
      </c>
      <c r="H94" s="79">
        <v>440</v>
      </c>
      <c r="I94" s="79">
        <v>270</v>
      </c>
      <c r="J94" s="159">
        <v>0</v>
      </c>
      <c r="K94" s="87">
        <f t="shared" si="11"/>
        <v>0</v>
      </c>
      <c r="L94" s="87">
        <f t="shared" si="12"/>
        <v>0</v>
      </c>
    </row>
    <row r="95" spans="2:12" x14ac:dyDescent="0.25">
      <c r="B95" s="10"/>
      <c r="C95" s="18"/>
      <c r="D95" s="10"/>
      <c r="E95" s="10">
        <v>3294</v>
      </c>
      <c r="F95" s="52" t="s">
        <v>116</v>
      </c>
      <c r="G95" s="159">
        <v>318</v>
      </c>
      <c r="H95" s="79">
        <v>60</v>
      </c>
      <c r="I95" s="79">
        <v>270</v>
      </c>
      <c r="J95" s="159">
        <v>336</v>
      </c>
      <c r="K95" s="87">
        <f t="shared" si="11"/>
        <v>105.66037735849056</v>
      </c>
      <c r="L95" s="87">
        <f t="shared" si="12"/>
        <v>124.44444444444444</v>
      </c>
    </row>
    <row r="96" spans="2:12" x14ac:dyDescent="0.25">
      <c r="B96" s="10"/>
      <c r="C96" s="18"/>
      <c r="D96" s="10"/>
      <c r="E96" s="10">
        <v>3295</v>
      </c>
      <c r="F96" s="52" t="s">
        <v>117</v>
      </c>
      <c r="G96" s="159">
        <v>2187.36</v>
      </c>
      <c r="H96" s="79">
        <v>3330</v>
      </c>
      <c r="I96" s="79">
        <v>2170</v>
      </c>
      <c r="J96" s="159">
        <v>2053.36</v>
      </c>
      <c r="K96" s="87">
        <f t="shared" si="11"/>
        <v>93.873893643478894</v>
      </c>
      <c r="L96" s="87">
        <f t="shared" si="12"/>
        <v>94.62488479262673</v>
      </c>
    </row>
    <row r="97" spans="2:12" x14ac:dyDescent="0.25">
      <c r="B97" s="10"/>
      <c r="C97" s="18"/>
      <c r="D97" s="10"/>
      <c r="E97" s="10">
        <v>3296</v>
      </c>
      <c r="F97" s="52" t="s">
        <v>118</v>
      </c>
      <c r="G97" s="159">
        <v>580.66</v>
      </c>
      <c r="H97" s="79">
        <v>2130</v>
      </c>
      <c r="I97" s="79">
        <v>2100</v>
      </c>
      <c r="J97" s="159">
        <v>0</v>
      </c>
      <c r="K97" s="87">
        <f t="shared" si="11"/>
        <v>0</v>
      </c>
      <c r="L97" s="87">
        <f t="shared" si="12"/>
        <v>0</v>
      </c>
    </row>
    <row r="98" spans="2:12" x14ac:dyDescent="0.25">
      <c r="B98" s="10"/>
      <c r="C98" s="18"/>
      <c r="D98" s="10"/>
      <c r="E98" s="10">
        <v>3299</v>
      </c>
      <c r="F98" s="52" t="s">
        <v>119</v>
      </c>
      <c r="G98" s="159">
        <v>21216.07</v>
      </c>
      <c r="H98" s="79">
        <v>21455.14</v>
      </c>
      <c r="I98" s="79">
        <v>33015.14</v>
      </c>
      <c r="J98" s="159">
        <v>36945.5</v>
      </c>
      <c r="K98" s="87">
        <f t="shared" si="11"/>
        <v>174.13922559644647</v>
      </c>
      <c r="L98" s="87">
        <f t="shared" si="12"/>
        <v>111.90472007691017</v>
      </c>
    </row>
    <row r="99" spans="2:12" x14ac:dyDescent="0.25">
      <c r="B99" s="10"/>
      <c r="C99" s="18">
        <v>34</v>
      </c>
      <c r="D99" s="10"/>
      <c r="E99" s="10"/>
      <c r="F99" s="49" t="s">
        <v>120</v>
      </c>
      <c r="G99" s="80">
        <f>G100</f>
        <v>2097.98</v>
      </c>
      <c r="H99" s="80">
        <f>H100</f>
        <v>3177.66</v>
      </c>
      <c r="I99" s="80">
        <f>I100</f>
        <v>2017.8</v>
      </c>
      <c r="J99" s="163">
        <f>J100</f>
        <v>1649.0300000000002</v>
      </c>
      <c r="K99" s="87">
        <f t="shared" si="11"/>
        <v>78.600844621969713</v>
      </c>
      <c r="L99" s="87">
        <f t="shared" si="12"/>
        <v>81.724155020319174</v>
      </c>
    </row>
    <row r="100" spans="2:12" x14ac:dyDescent="0.25">
      <c r="B100" s="10"/>
      <c r="C100" s="18"/>
      <c r="D100" s="10">
        <v>343</v>
      </c>
      <c r="E100" s="10"/>
      <c r="F100" s="53" t="s">
        <v>123</v>
      </c>
      <c r="G100" s="80">
        <f>G101+G102</f>
        <v>2097.98</v>
      </c>
      <c r="H100" s="80">
        <f>H101+H102</f>
        <v>3177.66</v>
      </c>
      <c r="I100" s="80">
        <f>I101+I102</f>
        <v>2017.8</v>
      </c>
      <c r="J100" s="163">
        <f>J101+J102</f>
        <v>1649.0300000000002</v>
      </c>
      <c r="K100" s="87">
        <f t="shared" si="11"/>
        <v>78.600844621969713</v>
      </c>
      <c r="L100" s="87">
        <f t="shared" si="12"/>
        <v>81.724155020319174</v>
      </c>
    </row>
    <row r="101" spans="2:12" x14ac:dyDescent="0.25">
      <c r="B101" s="10"/>
      <c r="C101" s="18"/>
      <c r="D101" s="10"/>
      <c r="E101" s="10">
        <v>3431</v>
      </c>
      <c r="F101" s="54" t="s">
        <v>121</v>
      </c>
      <c r="G101" s="159">
        <v>1503.77</v>
      </c>
      <c r="H101" s="79">
        <v>1171.6600000000001</v>
      </c>
      <c r="I101" s="79">
        <v>1330</v>
      </c>
      <c r="J101" s="159">
        <v>1565.38</v>
      </c>
      <c r="K101" s="87">
        <f t="shared" si="11"/>
        <v>104.09703611589538</v>
      </c>
      <c r="L101" s="87">
        <f t="shared" si="12"/>
        <v>117.69774436090226</v>
      </c>
    </row>
    <row r="102" spans="2:12" x14ac:dyDescent="0.25">
      <c r="B102" s="10"/>
      <c r="C102" s="18"/>
      <c r="D102" s="10"/>
      <c r="E102" s="10">
        <v>3433</v>
      </c>
      <c r="F102" s="52" t="s">
        <v>122</v>
      </c>
      <c r="G102" s="159">
        <v>594.21</v>
      </c>
      <c r="H102" s="79">
        <v>2006</v>
      </c>
      <c r="I102" s="79">
        <v>687.8</v>
      </c>
      <c r="J102" s="159">
        <v>83.65</v>
      </c>
      <c r="K102" s="87">
        <f t="shared" si="11"/>
        <v>14.0775146833611</v>
      </c>
      <c r="L102" s="87">
        <f t="shared" si="12"/>
        <v>12.161965687699915</v>
      </c>
    </row>
    <row r="103" spans="2:12" x14ac:dyDescent="0.25">
      <c r="B103" s="10"/>
      <c r="C103" s="18">
        <v>37</v>
      </c>
      <c r="D103" s="10"/>
      <c r="E103" s="10"/>
      <c r="F103" s="53" t="s">
        <v>251</v>
      </c>
      <c r="G103" s="168">
        <f t="shared" ref="G103:J104" si="13">G104</f>
        <v>0</v>
      </c>
      <c r="H103" s="80">
        <f t="shared" si="13"/>
        <v>999</v>
      </c>
      <c r="I103" s="80">
        <f t="shared" si="13"/>
        <v>999</v>
      </c>
      <c r="J103" s="168">
        <f t="shared" si="13"/>
        <v>2135.59</v>
      </c>
      <c r="K103" s="87" t="e">
        <f t="shared" si="11"/>
        <v>#DIV/0!</v>
      </c>
      <c r="L103" s="87">
        <f t="shared" si="12"/>
        <v>213.77277277277278</v>
      </c>
    </row>
    <row r="104" spans="2:12" x14ac:dyDescent="0.25">
      <c r="B104" s="10"/>
      <c r="C104" s="18"/>
      <c r="D104" s="10">
        <v>372</v>
      </c>
      <c r="E104" s="10"/>
      <c r="F104" s="53" t="s">
        <v>252</v>
      </c>
      <c r="G104" s="168">
        <f t="shared" si="13"/>
        <v>0</v>
      </c>
      <c r="H104" s="80">
        <f t="shared" si="13"/>
        <v>999</v>
      </c>
      <c r="I104" s="80">
        <f t="shared" si="13"/>
        <v>999</v>
      </c>
      <c r="J104" s="168">
        <f t="shared" si="13"/>
        <v>2135.59</v>
      </c>
      <c r="K104" s="87" t="e">
        <f t="shared" si="11"/>
        <v>#DIV/0!</v>
      </c>
      <c r="L104" s="87">
        <f t="shared" si="12"/>
        <v>213.77277277277278</v>
      </c>
    </row>
    <row r="105" spans="2:12" x14ac:dyDescent="0.25">
      <c r="B105" s="10"/>
      <c r="C105" s="18"/>
      <c r="D105" s="10"/>
      <c r="E105" s="10">
        <v>3721</v>
      </c>
      <c r="F105" s="52" t="s">
        <v>253</v>
      </c>
      <c r="G105" s="159">
        <v>0</v>
      </c>
      <c r="H105" s="79">
        <v>999</v>
      </c>
      <c r="I105" s="79">
        <v>999</v>
      </c>
      <c r="J105" s="159">
        <v>2135.59</v>
      </c>
      <c r="K105" s="87" t="e">
        <f t="shared" si="11"/>
        <v>#DIV/0!</v>
      </c>
      <c r="L105" s="87">
        <f t="shared" si="12"/>
        <v>213.77277277277278</v>
      </c>
    </row>
    <row r="106" spans="2:12" x14ac:dyDescent="0.25">
      <c r="B106" s="10"/>
      <c r="C106" s="18">
        <v>38</v>
      </c>
      <c r="D106" s="10"/>
      <c r="E106" s="10"/>
      <c r="F106" s="53" t="s">
        <v>125</v>
      </c>
      <c r="G106" s="80">
        <f>G107</f>
        <v>3163.77</v>
      </c>
      <c r="H106" s="80">
        <f>H107</f>
        <v>1125.93</v>
      </c>
      <c r="I106" s="80">
        <f>I107</f>
        <v>1425.93</v>
      </c>
      <c r="J106" s="163">
        <f>J107</f>
        <v>1125.93</v>
      </c>
      <c r="K106" s="87">
        <f t="shared" si="11"/>
        <v>35.588238083046491</v>
      </c>
      <c r="L106" s="87">
        <f t="shared" si="12"/>
        <v>78.961099072184467</v>
      </c>
    </row>
    <row r="107" spans="2:12" x14ac:dyDescent="0.25">
      <c r="B107" s="10"/>
      <c r="C107" s="18"/>
      <c r="D107" s="10">
        <v>381</v>
      </c>
      <c r="E107" s="10"/>
      <c r="F107" s="53" t="s">
        <v>83</v>
      </c>
      <c r="G107" s="80">
        <f>G108+G109</f>
        <v>3163.77</v>
      </c>
      <c r="H107" s="80">
        <f>H108+H109</f>
        <v>1125.93</v>
      </c>
      <c r="I107" s="80">
        <f>I108+I109</f>
        <v>1425.93</v>
      </c>
      <c r="J107" s="163">
        <f>J108+J109</f>
        <v>1125.93</v>
      </c>
      <c r="K107" s="87">
        <f t="shared" si="11"/>
        <v>35.588238083046491</v>
      </c>
      <c r="L107" s="87">
        <f t="shared" si="12"/>
        <v>78.961099072184467</v>
      </c>
    </row>
    <row r="108" spans="2:12" x14ac:dyDescent="0.25">
      <c r="B108" s="10"/>
      <c r="C108" s="18"/>
      <c r="D108" s="10"/>
      <c r="E108" s="10">
        <v>3811</v>
      </c>
      <c r="F108" s="52" t="s">
        <v>124</v>
      </c>
      <c r="G108" s="159">
        <v>1980.75</v>
      </c>
      <c r="H108" s="79">
        <v>0</v>
      </c>
      <c r="I108" s="79">
        <v>300</v>
      </c>
      <c r="J108" s="159">
        <v>0</v>
      </c>
      <c r="K108" s="87">
        <f t="shared" si="11"/>
        <v>0</v>
      </c>
      <c r="L108" s="87">
        <f t="shared" si="12"/>
        <v>0</v>
      </c>
    </row>
    <row r="109" spans="2:12" x14ac:dyDescent="0.25">
      <c r="B109" s="10"/>
      <c r="C109" s="18"/>
      <c r="D109" s="10"/>
      <c r="E109" s="10">
        <v>3812</v>
      </c>
      <c r="F109" s="55" t="s">
        <v>126</v>
      </c>
      <c r="G109" s="159">
        <v>1183.02</v>
      </c>
      <c r="H109" s="79">
        <v>1125.93</v>
      </c>
      <c r="I109" s="79">
        <v>1125.93</v>
      </c>
      <c r="J109" s="159">
        <v>1125.93</v>
      </c>
      <c r="K109" s="87">
        <f t="shared" si="11"/>
        <v>95.174215144291736</v>
      </c>
      <c r="L109" s="87">
        <f t="shared" si="12"/>
        <v>100</v>
      </c>
    </row>
    <row r="110" spans="2:12" x14ac:dyDescent="0.25">
      <c r="B110" s="12">
        <v>4</v>
      </c>
      <c r="C110" s="12"/>
      <c r="D110" s="12"/>
      <c r="E110" s="12"/>
      <c r="F110" s="16" t="s">
        <v>6</v>
      </c>
      <c r="G110" s="80">
        <f>G111+G115</f>
        <v>2970.42</v>
      </c>
      <c r="H110" s="80">
        <f>H111</f>
        <v>7040</v>
      </c>
      <c r="I110" s="80">
        <f>I111</f>
        <v>5700</v>
      </c>
      <c r="J110" s="163">
        <f>J111</f>
        <v>5321.88</v>
      </c>
      <c r="K110" s="87">
        <f t="shared" si="11"/>
        <v>179.16254267073344</v>
      </c>
      <c r="L110" s="87">
        <f t="shared" si="12"/>
        <v>93.366315789473688</v>
      </c>
    </row>
    <row r="111" spans="2:12" ht="27.75" customHeight="1" x14ac:dyDescent="0.25">
      <c r="B111" s="13"/>
      <c r="C111" s="13">
        <v>42</v>
      </c>
      <c r="D111" s="13"/>
      <c r="E111" s="13"/>
      <c r="F111" s="58" t="s">
        <v>127</v>
      </c>
      <c r="G111" s="80">
        <f>G112</f>
        <v>1709.3600000000001</v>
      </c>
      <c r="H111" s="80">
        <f>H112+H115</f>
        <v>7040</v>
      </c>
      <c r="I111" s="80">
        <f>I112+I115</f>
        <v>5700</v>
      </c>
      <c r="J111" s="163">
        <f>J112+J115</f>
        <v>5321.88</v>
      </c>
      <c r="K111" s="87">
        <f t="shared" si="11"/>
        <v>311.33757663686993</v>
      </c>
      <c r="L111" s="87">
        <f t="shared" si="12"/>
        <v>93.366315789473688</v>
      </c>
    </row>
    <row r="112" spans="2:12" x14ac:dyDescent="0.25">
      <c r="B112" s="13"/>
      <c r="C112" s="13"/>
      <c r="D112" s="10">
        <v>422</v>
      </c>
      <c r="E112" s="10"/>
      <c r="F112" s="57" t="s">
        <v>131</v>
      </c>
      <c r="G112" s="80">
        <f>G113+G114</f>
        <v>1709.3600000000001</v>
      </c>
      <c r="H112" s="80">
        <f>H114+H113</f>
        <v>5050</v>
      </c>
      <c r="I112" s="80">
        <f>I114+I113</f>
        <v>4000</v>
      </c>
      <c r="J112" s="163">
        <f>J113+J114</f>
        <v>4691.72</v>
      </c>
      <c r="K112" s="87">
        <f t="shared" si="11"/>
        <v>274.47231712453782</v>
      </c>
      <c r="L112" s="87">
        <f t="shared" si="12"/>
        <v>117.29300000000001</v>
      </c>
    </row>
    <row r="113" spans="2:12" x14ac:dyDescent="0.25">
      <c r="B113" s="13"/>
      <c r="C113" s="13"/>
      <c r="D113" s="10"/>
      <c r="E113" s="10">
        <v>4221</v>
      </c>
      <c r="F113" s="55" t="s">
        <v>128</v>
      </c>
      <c r="G113" s="79">
        <v>1549.4</v>
      </c>
      <c r="H113" s="79">
        <v>3190</v>
      </c>
      <c r="I113" s="79">
        <v>2000</v>
      </c>
      <c r="J113" s="144">
        <v>946.84</v>
      </c>
      <c r="K113" s="87">
        <f t="shared" si="11"/>
        <v>61.110107138247059</v>
      </c>
      <c r="L113" s="87">
        <f t="shared" si="12"/>
        <v>47.341999999999999</v>
      </c>
    </row>
    <row r="114" spans="2:12" x14ac:dyDescent="0.25">
      <c r="B114" s="13"/>
      <c r="C114" s="13"/>
      <c r="D114" s="10"/>
      <c r="E114" s="10">
        <v>4227</v>
      </c>
      <c r="F114" s="56" t="s">
        <v>129</v>
      </c>
      <c r="G114" s="79">
        <v>159.96</v>
      </c>
      <c r="H114" s="79">
        <v>1860</v>
      </c>
      <c r="I114" s="79">
        <v>2000</v>
      </c>
      <c r="J114" s="144">
        <v>3744.88</v>
      </c>
      <c r="K114" s="87">
        <f t="shared" si="11"/>
        <v>2341.135283820955</v>
      </c>
      <c r="L114" s="87">
        <f t="shared" si="12"/>
        <v>187.244</v>
      </c>
    </row>
    <row r="115" spans="2:12" ht="27.75" customHeight="1" x14ac:dyDescent="0.25">
      <c r="B115" s="13"/>
      <c r="C115" s="13"/>
      <c r="D115" s="10">
        <v>424</v>
      </c>
      <c r="E115" s="10"/>
      <c r="F115" s="57" t="s">
        <v>130</v>
      </c>
      <c r="G115" s="80">
        <f>G116</f>
        <v>1261.06</v>
      </c>
      <c r="H115" s="80">
        <f>H116</f>
        <v>1990</v>
      </c>
      <c r="I115" s="80">
        <f>I116</f>
        <v>1700</v>
      </c>
      <c r="J115" s="163">
        <f>J116</f>
        <v>630.16</v>
      </c>
      <c r="K115" s="87">
        <f t="shared" si="11"/>
        <v>49.970659603825354</v>
      </c>
      <c r="L115" s="87">
        <f t="shared" si="12"/>
        <v>37.068235294117649</v>
      </c>
    </row>
    <row r="116" spans="2:12" x14ac:dyDescent="0.25">
      <c r="B116" s="13"/>
      <c r="C116" s="13"/>
      <c r="D116" s="10"/>
      <c r="E116" s="10">
        <v>4241</v>
      </c>
      <c r="F116" s="55" t="s">
        <v>132</v>
      </c>
      <c r="G116" s="79">
        <v>1261.06</v>
      </c>
      <c r="H116" s="79">
        <v>1990</v>
      </c>
      <c r="I116" s="79">
        <v>1700</v>
      </c>
      <c r="J116" s="144">
        <v>630.16</v>
      </c>
      <c r="K116" s="87">
        <f t="shared" si="11"/>
        <v>49.970659603825354</v>
      </c>
      <c r="L116" s="87">
        <f t="shared" si="12"/>
        <v>37.068235294117649</v>
      </c>
    </row>
    <row r="119" spans="2:12" ht="15" customHeight="1" x14ac:dyDescent="0.25">
      <c r="B119" s="31"/>
      <c r="C119" s="31"/>
      <c r="D119" s="31"/>
      <c r="E119" s="31"/>
      <c r="F119" s="31"/>
      <c r="G119" s="31"/>
      <c r="H119" s="31"/>
      <c r="I119" s="31"/>
      <c r="J119" s="169"/>
      <c r="K119" s="31"/>
      <c r="L119" s="31"/>
    </row>
    <row r="120" spans="2:12" ht="25.5" customHeight="1" x14ac:dyDescent="0.25">
      <c r="B120" s="31"/>
      <c r="C120" s="207" t="s">
        <v>220</v>
      </c>
      <c r="D120" s="207"/>
      <c r="E120" s="31"/>
      <c r="F120" s="31"/>
      <c r="G120" s="31"/>
      <c r="H120" s="31"/>
      <c r="I120" s="31"/>
      <c r="J120" s="174" t="s">
        <v>218</v>
      </c>
      <c r="K120" s="174"/>
      <c r="L120" s="31"/>
    </row>
    <row r="121" spans="2:12" ht="4.5" customHeight="1" x14ac:dyDescent="0.25">
      <c r="B121" s="31"/>
      <c r="C121" s="31"/>
      <c r="D121" s="31"/>
      <c r="E121" s="31"/>
      <c r="F121" s="31"/>
      <c r="G121" s="31"/>
      <c r="H121" s="31"/>
      <c r="I121" s="31"/>
      <c r="J121" s="169"/>
      <c r="K121" s="31"/>
      <c r="L121" s="31"/>
    </row>
    <row r="122" spans="2:12" ht="17.25" x14ac:dyDescent="0.3">
      <c r="C122" s="72" t="s">
        <v>221</v>
      </c>
    </row>
    <row r="123" spans="2:12" ht="17.25" x14ac:dyDescent="0.25">
      <c r="J123" s="174" t="s">
        <v>219</v>
      </c>
      <c r="K123" s="174"/>
    </row>
  </sheetData>
  <protectedRanges>
    <protectedRange algorithmName="SHA-512" hashValue="R8frfBQ/MhInQYm+jLEgMwgPwCkrGPIUaxyIFLRSCn/+fIsUU6bmJDax/r7gTh2PEAEvgODYwg0rRRjqSM/oww==" saltValue="tbZzHO5lCNHCDH5y3XGZag==" spinCount="100000" sqref="F29" name="Range1"/>
    <protectedRange algorithmName="SHA-512" hashValue="R8frfBQ/MhInQYm+jLEgMwgPwCkrGPIUaxyIFLRSCn/+fIsUU6bmJDax/r7gTh2PEAEvgODYwg0rRRjqSM/oww==" saltValue="tbZzHO5lCNHCDH5y3XGZag==" spinCount="100000" sqref="F30" name="Range1_1"/>
    <protectedRange algorithmName="SHA-512" hashValue="R8frfBQ/MhInQYm+jLEgMwgPwCkrGPIUaxyIFLRSCn/+fIsUU6bmJDax/r7gTh2PEAEvgODYwg0rRRjqSM/oww==" saltValue="tbZzHO5lCNHCDH5y3XGZag==" spinCount="100000" sqref="F38" name="Range1_2"/>
    <protectedRange algorithmName="SHA-512" hashValue="R8frfBQ/MhInQYm+jLEgMwgPwCkrGPIUaxyIFLRSCn/+fIsUU6bmJDax/r7gTh2PEAEvgODYwg0rRRjqSM/oww==" saltValue="tbZzHO5lCNHCDH5y3XGZag==" spinCount="100000" sqref="F39" name="Range1_3"/>
    <protectedRange algorithmName="SHA-512" hashValue="R8frfBQ/MhInQYm+jLEgMwgPwCkrGPIUaxyIFLRSCn/+fIsUU6bmJDax/r7gTh2PEAEvgODYwg0rRRjqSM/oww==" saltValue="tbZzHO5lCNHCDH5y3XGZag==" spinCount="100000" sqref="F36" name="Range1_4"/>
    <protectedRange algorithmName="SHA-512" hashValue="R8frfBQ/MhInQYm+jLEgMwgPwCkrGPIUaxyIFLRSCn/+fIsUU6bmJDax/r7gTh2PEAEvgODYwg0rRRjqSM/oww==" saltValue="tbZzHO5lCNHCDH5y3XGZag==" spinCount="100000" sqref="F32" name="Range1_5"/>
    <protectedRange algorithmName="SHA-512" hashValue="R8frfBQ/MhInQYm+jLEgMwgPwCkrGPIUaxyIFLRSCn/+fIsUU6bmJDax/r7gTh2PEAEvgODYwg0rRRjqSM/oww==" saltValue="tbZzHO5lCNHCDH5y3XGZag==" spinCount="100000" sqref="F33" name="Range1_7"/>
    <protectedRange algorithmName="SHA-512" hashValue="R8frfBQ/MhInQYm+jLEgMwgPwCkrGPIUaxyIFLRSCn/+fIsUU6bmJDax/r7gTh2PEAEvgODYwg0rRRjqSM/oww==" saltValue="tbZzHO5lCNHCDH5y3XGZag==" spinCount="100000" sqref="F59" name="Range1_8"/>
    <protectedRange algorithmName="SHA-512" hashValue="R8frfBQ/MhInQYm+jLEgMwgPwCkrGPIUaxyIFLRSCn/+fIsUU6bmJDax/r7gTh2PEAEvgODYwg0rRRjqSM/oww==" saltValue="tbZzHO5lCNHCDH5y3XGZag==" spinCount="100000" sqref="F60" name="Range1_9"/>
    <protectedRange algorithmName="SHA-512" hashValue="R8frfBQ/MhInQYm+jLEgMwgPwCkrGPIUaxyIFLRSCn/+fIsUU6bmJDax/r7gTh2PEAEvgODYwg0rRRjqSM/oww==" saltValue="tbZzHO5lCNHCDH5y3XGZag==" spinCount="100000" sqref="F61" name="Range1_10"/>
    <protectedRange algorithmName="SHA-512" hashValue="R8frfBQ/MhInQYm+jLEgMwgPwCkrGPIUaxyIFLRSCn/+fIsUU6bmJDax/r7gTh2PEAEvgODYwg0rRRjqSM/oww==" saltValue="tbZzHO5lCNHCDH5y3XGZag==" spinCount="100000" sqref="F62" name="Range1_11"/>
    <protectedRange algorithmName="SHA-512" hashValue="R8frfBQ/MhInQYm+jLEgMwgPwCkrGPIUaxyIFLRSCn/+fIsUU6bmJDax/r7gTh2PEAEvgODYwg0rRRjqSM/oww==" saltValue="tbZzHO5lCNHCDH5y3XGZag==" spinCount="100000" sqref="F63" name="Range1_12"/>
    <protectedRange algorithmName="SHA-512" hashValue="R8frfBQ/MhInQYm+jLEgMwgPwCkrGPIUaxyIFLRSCn/+fIsUU6bmJDax/r7gTh2PEAEvgODYwg0rRRjqSM/oww==" saltValue="tbZzHO5lCNHCDH5y3XGZag==" spinCount="100000" sqref="F64" name="Range1_13"/>
    <protectedRange algorithmName="SHA-512" hashValue="R8frfBQ/MhInQYm+jLEgMwgPwCkrGPIUaxyIFLRSCn/+fIsUU6bmJDax/r7gTh2PEAEvgODYwg0rRRjqSM/oww==" saltValue="tbZzHO5lCNHCDH5y3XGZag==" spinCount="100000" sqref="F65" name="Range1_14"/>
    <protectedRange algorithmName="SHA-512" hashValue="R8frfBQ/MhInQYm+jLEgMwgPwCkrGPIUaxyIFLRSCn/+fIsUU6bmJDax/r7gTh2PEAEvgODYwg0rRRjqSM/oww==" saltValue="tbZzHO5lCNHCDH5y3XGZag==" spinCount="100000" sqref="F69" name="Range1_15"/>
    <protectedRange algorithmName="SHA-512" hashValue="R8frfBQ/MhInQYm+jLEgMwgPwCkrGPIUaxyIFLRSCn/+fIsUU6bmJDax/r7gTh2PEAEvgODYwg0rRRjqSM/oww==" saltValue="tbZzHO5lCNHCDH5y3XGZag==" spinCount="100000" sqref="F72" name="Range1_17"/>
    <protectedRange algorithmName="SHA-512" hashValue="R8frfBQ/MhInQYm+jLEgMwgPwCkrGPIUaxyIFLRSCn/+fIsUU6bmJDax/r7gTh2PEAEvgODYwg0rRRjqSM/oww==" saltValue="tbZzHO5lCNHCDH5y3XGZag==" spinCount="100000" sqref="F70" name="Range1_18"/>
    <protectedRange algorithmName="SHA-512" hashValue="R8frfBQ/MhInQYm+jLEgMwgPwCkrGPIUaxyIFLRSCn/+fIsUU6bmJDax/r7gTh2PEAEvgODYwg0rRRjqSM/oww==" saltValue="tbZzHO5lCNHCDH5y3XGZag==" spinCount="100000" sqref="F71" name="Range1_19"/>
    <protectedRange algorithmName="SHA-512" hashValue="R8frfBQ/MhInQYm+jLEgMwgPwCkrGPIUaxyIFLRSCn/+fIsUU6bmJDax/r7gTh2PEAEvgODYwg0rRRjqSM/oww==" saltValue="tbZzHO5lCNHCDH5y3XGZag==" spinCount="100000" sqref="F73" name="Range1_20"/>
    <protectedRange algorithmName="SHA-512" hashValue="R8frfBQ/MhInQYm+jLEgMwgPwCkrGPIUaxyIFLRSCn/+fIsUU6bmJDax/r7gTh2PEAEvgODYwg0rRRjqSM/oww==" saltValue="tbZzHO5lCNHCDH5y3XGZag==" spinCount="100000" sqref="F74" name="Range1_21"/>
    <protectedRange algorithmName="SHA-512" hashValue="R8frfBQ/MhInQYm+jLEgMwgPwCkrGPIUaxyIFLRSCn/+fIsUU6bmJDax/r7gTh2PEAEvgODYwg0rRRjqSM/oww==" saltValue="tbZzHO5lCNHCDH5y3XGZag==" spinCount="100000" sqref="F75" name="Range1_22"/>
    <protectedRange algorithmName="SHA-512" hashValue="R8frfBQ/MhInQYm+jLEgMwgPwCkrGPIUaxyIFLRSCn/+fIsUU6bmJDax/r7gTh2PEAEvgODYwg0rRRjqSM/oww==" saltValue="tbZzHO5lCNHCDH5y3XGZag==" spinCount="100000" sqref="F76" name="Range1_23"/>
    <protectedRange algorithmName="SHA-512" hashValue="R8frfBQ/MhInQYm+jLEgMwgPwCkrGPIUaxyIFLRSCn/+fIsUU6bmJDax/r7gTh2PEAEvgODYwg0rRRjqSM/oww==" saltValue="tbZzHO5lCNHCDH5y3XGZag==" spinCount="100000" sqref="F77" name="Range1_25"/>
    <protectedRange algorithmName="SHA-512" hashValue="R8frfBQ/MhInQYm+jLEgMwgPwCkrGPIUaxyIFLRSCn/+fIsUU6bmJDax/r7gTh2PEAEvgODYwg0rRRjqSM/oww==" saltValue="tbZzHO5lCNHCDH5y3XGZag==" spinCount="100000" sqref="F78" name="Range1_26"/>
    <protectedRange algorithmName="SHA-512" hashValue="R8frfBQ/MhInQYm+jLEgMwgPwCkrGPIUaxyIFLRSCn/+fIsUU6bmJDax/r7gTh2PEAEvgODYwg0rRRjqSM/oww==" saltValue="tbZzHO5lCNHCDH5y3XGZag==" spinCount="100000" sqref="F79" name="Range1_27"/>
    <protectedRange algorithmName="SHA-512" hashValue="R8frfBQ/MhInQYm+jLEgMwgPwCkrGPIUaxyIFLRSCn/+fIsUU6bmJDax/r7gTh2PEAEvgODYwg0rRRjqSM/oww==" saltValue="tbZzHO5lCNHCDH5y3XGZag==" spinCount="100000" sqref="F80" name="Range1_29"/>
    <protectedRange algorithmName="SHA-512" hashValue="R8frfBQ/MhInQYm+jLEgMwgPwCkrGPIUaxyIFLRSCn/+fIsUU6bmJDax/r7gTh2PEAEvgODYwg0rRRjqSM/oww==" saltValue="tbZzHO5lCNHCDH5y3XGZag==" spinCount="100000" sqref="F81" name="Range1_30"/>
    <protectedRange algorithmName="SHA-512" hashValue="R8frfBQ/MhInQYm+jLEgMwgPwCkrGPIUaxyIFLRSCn/+fIsUU6bmJDax/r7gTh2PEAEvgODYwg0rRRjqSM/oww==" saltValue="tbZzHO5lCNHCDH5y3XGZag==" spinCount="100000" sqref="F82" name="Range1_32"/>
    <protectedRange algorithmName="SHA-512" hashValue="R8frfBQ/MhInQYm+jLEgMwgPwCkrGPIUaxyIFLRSCn/+fIsUU6bmJDax/r7gTh2PEAEvgODYwg0rRRjqSM/oww==" saltValue="tbZzHO5lCNHCDH5y3XGZag==" spinCount="100000" sqref="F83" name="Range1_33"/>
    <protectedRange algorithmName="SHA-512" hashValue="R8frfBQ/MhInQYm+jLEgMwgPwCkrGPIUaxyIFLRSCn/+fIsUU6bmJDax/r7gTh2PEAEvgODYwg0rRRjqSM/oww==" saltValue="tbZzHO5lCNHCDH5y3XGZag==" spinCount="100000" sqref="F84" name="Range1_34"/>
    <protectedRange algorithmName="SHA-512" hashValue="R8frfBQ/MhInQYm+jLEgMwgPwCkrGPIUaxyIFLRSCn/+fIsUU6bmJDax/r7gTh2PEAEvgODYwg0rRRjqSM/oww==" saltValue="tbZzHO5lCNHCDH5y3XGZag==" spinCount="100000" sqref="F85" name="Range1_36"/>
    <protectedRange algorithmName="SHA-512" hashValue="R8frfBQ/MhInQYm+jLEgMwgPwCkrGPIUaxyIFLRSCn/+fIsUU6bmJDax/r7gTh2PEAEvgODYwg0rRRjqSM/oww==" saltValue="tbZzHO5lCNHCDH5y3XGZag==" spinCount="100000" sqref="F86" name="Range1_37"/>
    <protectedRange algorithmName="SHA-512" hashValue="R8frfBQ/MhInQYm+jLEgMwgPwCkrGPIUaxyIFLRSCn/+fIsUU6bmJDax/r7gTh2PEAEvgODYwg0rRRjqSM/oww==" saltValue="tbZzHO5lCNHCDH5y3XGZag==" spinCount="100000" sqref="F87" name="Range1_39"/>
    <protectedRange algorithmName="SHA-512" hashValue="R8frfBQ/MhInQYm+jLEgMwgPwCkrGPIUaxyIFLRSCn/+fIsUU6bmJDax/r7gTh2PEAEvgODYwg0rRRjqSM/oww==" saltValue="tbZzHO5lCNHCDH5y3XGZag==" spinCount="100000" sqref="F88" name="Range1_40"/>
    <protectedRange algorithmName="SHA-512" hashValue="R8frfBQ/MhInQYm+jLEgMwgPwCkrGPIUaxyIFLRSCn/+fIsUU6bmJDax/r7gTh2PEAEvgODYwg0rRRjqSM/oww==" saltValue="tbZzHO5lCNHCDH5y3XGZag==" spinCount="100000" sqref="F89" name="Range1_41"/>
    <protectedRange algorithmName="SHA-512" hashValue="R8frfBQ/MhInQYm+jLEgMwgPwCkrGPIUaxyIFLRSCn/+fIsUU6bmJDax/r7gTh2PEAEvgODYwg0rRRjqSM/oww==" saltValue="tbZzHO5lCNHCDH5y3XGZag==" spinCount="100000" sqref="F90" name="Range1_43"/>
    <protectedRange algorithmName="SHA-512" hashValue="R8frfBQ/MhInQYm+jLEgMwgPwCkrGPIUaxyIFLRSCn/+fIsUU6bmJDax/r7gTh2PEAEvgODYwg0rRRjqSM/oww==" saltValue="tbZzHO5lCNHCDH5y3XGZag==" spinCount="100000" sqref="F91" name="Range1_44"/>
    <protectedRange algorithmName="SHA-512" hashValue="R8frfBQ/MhInQYm+jLEgMwgPwCkrGPIUaxyIFLRSCn/+fIsUU6bmJDax/r7gTh2PEAEvgODYwg0rRRjqSM/oww==" saltValue="tbZzHO5lCNHCDH5y3XGZag==" spinCount="100000" sqref="F92" name="Range1_45"/>
    <protectedRange algorithmName="SHA-512" hashValue="R8frfBQ/MhInQYm+jLEgMwgPwCkrGPIUaxyIFLRSCn/+fIsUU6bmJDax/r7gTh2PEAEvgODYwg0rRRjqSM/oww==" saltValue="tbZzHO5lCNHCDH5y3XGZag==" spinCount="100000" sqref="F93" name="Range1_49"/>
    <protectedRange algorithmName="SHA-512" hashValue="R8frfBQ/MhInQYm+jLEgMwgPwCkrGPIUaxyIFLRSCn/+fIsUU6bmJDax/r7gTh2PEAEvgODYwg0rRRjqSM/oww==" saltValue="tbZzHO5lCNHCDH5y3XGZag==" spinCount="100000" sqref="F94" name="Range1_51"/>
    <protectedRange algorithmName="SHA-512" hashValue="R8frfBQ/MhInQYm+jLEgMwgPwCkrGPIUaxyIFLRSCn/+fIsUU6bmJDax/r7gTh2PEAEvgODYwg0rRRjqSM/oww==" saltValue="tbZzHO5lCNHCDH5y3XGZag==" spinCount="100000" sqref="F95" name="Range1_53"/>
    <protectedRange algorithmName="SHA-512" hashValue="R8frfBQ/MhInQYm+jLEgMwgPwCkrGPIUaxyIFLRSCn/+fIsUU6bmJDax/r7gTh2PEAEvgODYwg0rRRjqSM/oww==" saltValue="tbZzHO5lCNHCDH5y3XGZag==" spinCount="100000" sqref="F96" name="Range1_55"/>
    <protectedRange algorithmName="SHA-512" hashValue="R8frfBQ/MhInQYm+jLEgMwgPwCkrGPIUaxyIFLRSCn/+fIsUU6bmJDax/r7gTh2PEAEvgODYwg0rRRjqSM/oww==" saltValue="tbZzHO5lCNHCDH5y3XGZag==" spinCount="100000" sqref="F97" name="Range1_56"/>
    <protectedRange algorithmName="SHA-512" hashValue="R8frfBQ/MhInQYm+jLEgMwgPwCkrGPIUaxyIFLRSCn/+fIsUU6bmJDax/r7gTh2PEAEvgODYwg0rRRjqSM/oww==" saltValue="tbZzHO5lCNHCDH5y3XGZag==" spinCount="100000" sqref="F98" name="Range1_57"/>
    <protectedRange algorithmName="SHA-512" hashValue="R8frfBQ/MhInQYm+jLEgMwgPwCkrGPIUaxyIFLRSCn/+fIsUU6bmJDax/r7gTh2PEAEvgODYwg0rRRjqSM/oww==" saltValue="tbZzHO5lCNHCDH5y3XGZag==" spinCount="100000" sqref="F99" name="Range1_59"/>
    <protectedRange algorithmName="SHA-512" hashValue="R8frfBQ/MhInQYm+jLEgMwgPwCkrGPIUaxyIFLRSCn/+fIsUU6bmJDax/r7gTh2PEAEvgODYwg0rRRjqSM/oww==" saltValue="tbZzHO5lCNHCDH5y3XGZag==" spinCount="100000" sqref="F100" name="Range1_60"/>
    <protectedRange algorithmName="SHA-512" hashValue="R8frfBQ/MhInQYm+jLEgMwgPwCkrGPIUaxyIFLRSCn/+fIsUU6bmJDax/r7gTh2PEAEvgODYwg0rRRjqSM/oww==" saltValue="tbZzHO5lCNHCDH5y3XGZag==" spinCount="100000" sqref="F101" name="Range1_61"/>
    <protectedRange algorithmName="SHA-512" hashValue="R8frfBQ/MhInQYm+jLEgMwgPwCkrGPIUaxyIFLRSCn/+fIsUU6bmJDax/r7gTh2PEAEvgODYwg0rRRjqSM/oww==" saltValue="tbZzHO5lCNHCDH5y3XGZag==" spinCount="100000" sqref="F102:F105" name="Range1_63"/>
    <protectedRange algorithmName="SHA-512" hashValue="R8frfBQ/MhInQYm+jLEgMwgPwCkrGPIUaxyIFLRSCn/+fIsUU6bmJDax/r7gTh2PEAEvgODYwg0rRRjqSM/oww==" saltValue="tbZzHO5lCNHCDH5y3XGZag==" spinCount="100000" sqref="F106" name="Range1_64"/>
    <protectedRange algorithmName="SHA-512" hashValue="R8frfBQ/MhInQYm+jLEgMwgPwCkrGPIUaxyIFLRSCn/+fIsUU6bmJDax/r7gTh2PEAEvgODYwg0rRRjqSM/oww==" saltValue="tbZzHO5lCNHCDH5y3XGZag==" spinCount="100000" sqref="F108" name="Range1_65"/>
    <protectedRange algorithmName="SHA-512" hashValue="R8frfBQ/MhInQYm+jLEgMwgPwCkrGPIUaxyIFLRSCn/+fIsUU6bmJDax/r7gTh2PEAEvgODYwg0rRRjqSM/oww==" saltValue="tbZzHO5lCNHCDH5y3XGZag==" spinCount="100000" sqref="F107" name="Range1_66"/>
    <protectedRange algorithmName="SHA-512" hashValue="R8frfBQ/MhInQYm+jLEgMwgPwCkrGPIUaxyIFLRSCn/+fIsUU6bmJDax/r7gTh2PEAEvgODYwg0rRRjqSM/oww==" saltValue="tbZzHO5lCNHCDH5y3XGZag==" spinCount="100000" sqref="G25" name="Range1_68"/>
    <protectedRange algorithmName="SHA-512" hashValue="R8frfBQ/MhInQYm+jLEgMwgPwCkrGPIUaxyIFLRSCn/+fIsUU6bmJDax/r7gTh2PEAEvgODYwg0rRRjqSM/oww==" saltValue="tbZzHO5lCNHCDH5y3XGZag==" spinCount="100000" sqref="G22" name="Range1_73"/>
    <protectedRange algorithmName="SHA-512" hashValue="R8frfBQ/MhInQYm+jLEgMwgPwCkrGPIUaxyIFLRSCn/+fIsUU6bmJDax/r7gTh2PEAEvgODYwg0rRRjqSM/oww==" saltValue="tbZzHO5lCNHCDH5y3XGZag==" spinCount="100000" sqref="G31" name="Range1_74"/>
    <protectedRange algorithmName="SHA-512" hashValue="R8frfBQ/MhInQYm+jLEgMwgPwCkrGPIUaxyIFLRSCn/+fIsUU6bmJDax/r7gTh2PEAEvgODYwg0rRRjqSM/oww==" saltValue="tbZzHO5lCNHCDH5y3XGZag==" spinCount="100000" sqref="G28" name="Range1_75"/>
    <protectedRange algorithmName="SHA-512" hashValue="R8frfBQ/MhInQYm+jLEgMwgPwCkrGPIUaxyIFLRSCn/+fIsUU6bmJDax/r7gTh2PEAEvgODYwg0rRRjqSM/oww==" saltValue="tbZzHO5lCNHCDH5y3XGZag==" spinCount="100000" sqref="G37" name="Range1_76"/>
    <protectedRange algorithmName="SHA-512" hashValue="R8frfBQ/MhInQYm+jLEgMwgPwCkrGPIUaxyIFLRSCn/+fIsUU6bmJDax/r7gTh2PEAEvgODYwg0rRRjqSM/oww==" saltValue="tbZzHO5lCNHCDH5y3XGZag==" spinCount="100000" sqref="G40" name="Range1_77"/>
    <protectedRange algorithmName="SHA-512" hashValue="R8frfBQ/MhInQYm+jLEgMwgPwCkrGPIUaxyIFLRSCn/+fIsUU6bmJDax/r7gTh2PEAEvgODYwg0rRRjqSM/oww==" saltValue="tbZzHO5lCNHCDH5y3XGZag==" spinCount="100000" sqref="G34" name="Range1_78"/>
    <protectedRange algorithmName="SHA-512" hashValue="R8frfBQ/MhInQYm+jLEgMwgPwCkrGPIUaxyIFLRSCn/+fIsUU6bmJDax/r7gTh2PEAEvgODYwg0rRRjqSM/oww==" saltValue="tbZzHO5lCNHCDH5y3XGZag==" spinCount="100000" sqref="J19" name="Range1_79"/>
    <protectedRange algorithmName="SHA-512" hashValue="R8frfBQ/MhInQYm+jLEgMwgPwCkrGPIUaxyIFLRSCn/+fIsUU6bmJDax/r7gTh2PEAEvgODYwg0rRRjqSM/oww==" saltValue="tbZzHO5lCNHCDH5y3XGZag==" spinCount="100000" sqref="J22" name="Range1_80"/>
    <protectedRange algorithmName="SHA-512" hashValue="R8frfBQ/MhInQYm+jLEgMwgPwCkrGPIUaxyIFLRSCn/+fIsUU6bmJDax/r7gTh2PEAEvgODYwg0rRRjqSM/oww==" saltValue="tbZzHO5lCNHCDH5y3XGZag==" spinCount="100000" sqref="J28" name="Range1_82"/>
    <protectedRange algorithmName="SHA-512" hashValue="R8frfBQ/MhInQYm+jLEgMwgPwCkrGPIUaxyIFLRSCn/+fIsUU6bmJDax/r7gTh2PEAEvgODYwg0rRRjqSM/oww==" saltValue="tbZzHO5lCNHCDH5y3XGZag==" spinCount="100000" sqref="J34" name="Range1_83"/>
    <protectedRange algorithmName="SHA-512" hashValue="R8frfBQ/MhInQYm+jLEgMwgPwCkrGPIUaxyIFLRSCn/+fIsUU6bmJDax/r7gTh2PEAEvgODYwg0rRRjqSM/oww==" saltValue="tbZzHO5lCNHCDH5y3XGZag==" spinCount="100000" sqref="J40" name="Range1_84"/>
    <protectedRange algorithmName="SHA-512" hashValue="R8frfBQ/MhInQYm+jLEgMwgPwCkrGPIUaxyIFLRSCn/+fIsUU6bmJDax/r7gTh2PEAEvgODYwg0rRRjqSM/oww==" saltValue="tbZzHO5lCNHCDH5y3XGZag==" spinCount="100000" sqref="J37" name="Range1_86"/>
    <protectedRange algorithmName="SHA-512" hashValue="R8frfBQ/MhInQYm+jLEgMwgPwCkrGPIUaxyIFLRSCn/+fIsUU6bmJDax/r7gTh2PEAEvgODYwg0rRRjqSM/oww==" saltValue="tbZzHO5lCNHCDH5y3XGZag==" spinCount="100000" sqref="G58" name="Range1_87"/>
    <protectedRange algorithmName="SHA-512" hashValue="R8frfBQ/MhInQYm+jLEgMwgPwCkrGPIUaxyIFLRSCn/+fIsUU6bmJDax/r7gTh2PEAEvgODYwg0rRRjqSM/oww==" saltValue="tbZzHO5lCNHCDH5y3XGZag==" spinCount="100000" sqref="J58" name="Range1_88"/>
    <protectedRange algorithmName="SHA-512" hashValue="R8frfBQ/MhInQYm+jLEgMwgPwCkrGPIUaxyIFLRSCn/+fIsUU6bmJDax/r7gTh2PEAEvgODYwg0rRRjqSM/oww==" saltValue="tbZzHO5lCNHCDH5y3XGZag==" spinCount="100000" sqref="G59" name="Range1_89"/>
    <protectedRange algorithmName="SHA-512" hashValue="R8frfBQ/MhInQYm+jLEgMwgPwCkrGPIUaxyIFLRSCn/+fIsUU6bmJDax/r7gTh2PEAEvgODYwg0rRRjqSM/oww==" saltValue="tbZzHO5lCNHCDH5y3XGZag==" spinCount="100000" sqref="J59" name="Range1_90"/>
    <protectedRange algorithmName="SHA-512" hashValue="R8frfBQ/MhInQYm+jLEgMwgPwCkrGPIUaxyIFLRSCn/+fIsUU6bmJDax/r7gTh2PEAEvgODYwg0rRRjqSM/oww==" saltValue="tbZzHO5lCNHCDH5y3XGZag==" spinCount="100000" sqref="G61" name="Range1_91"/>
    <protectedRange algorithmName="SHA-512" hashValue="R8frfBQ/MhInQYm+jLEgMwgPwCkrGPIUaxyIFLRSCn/+fIsUU6bmJDax/r7gTh2PEAEvgODYwg0rRRjqSM/oww==" saltValue="tbZzHO5lCNHCDH5y3XGZag==" spinCount="100000" sqref="J61" name="Range1_92"/>
    <protectedRange algorithmName="SHA-512" hashValue="R8frfBQ/MhInQYm+jLEgMwgPwCkrGPIUaxyIFLRSCn/+fIsUU6bmJDax/r7gTh2PEAEvgODYwg0rRRjqSM/oww==" saltValue="tbZzHO5lCNHCDH5y3XGZag==" spinCount="100000" sqref="G64" name="Range1_93"/>
    <protectedRange algorithmName="SHA-512" hashValue="R8frfBQ/MhInQYm+jLEgMwgPwCkrGPIUaxyIFLRSCn/+fIsUU6bmJDax/r7gTh2PEAEvgODYwg0rRRjqSM/oww==" saltValue="tbZzHO5lCNHCDH5y3XGZag==" spinCount="100000" sqref="J64" name="Range1_95"/>
    <protectedRange algorithmName="SHA-512" hashValue="R8frfBQ/MhInQYm+jLEgMwgPwCkrGPIUaxyIFLRSCn/+fIsUU6bmJDax/r7gTh2PEAEvgODYwg0rRRjqSM/oww==" saltValue="tbZzHO5lCNHCDH5y3XGZag==" spinCount="100000" sqref="G65" name="Range1_97"/>
    <protectedRange algorithmName="SHA-512" hashValue="R8frfBQ/MhInQYm+jLEgMwgPwCkrGPIUaxyIFLRSCn/+fIsUU6bmJDax/r7gTh2PEAEvgODYwg0rRRjqSM/oww==" saltValue="tbZzHO5lCNHCDH5y3XGZag==" spinCount="100000" sqref="J65" name="Range1_99"/>
  </protectedRanges>
  <mergeCells count="11">
    <mergeCell ref="G4:H4"/>
    <mergeCell ref="J120:K120"/>
    <mergeCell ref="J123:K123"/>
    <mergeCell ref="B7:L7"/>
    <mergeCell ref="B9:L9"/>
    <mergeCell ref="B11:L11"/>
    <mergeCell ref="B53:F53"/>
    <mergeCell ref="B14:F14"/>
    <mergeCell ref="B52:F52"/>
    <mergeCell ref="B13:F13"/>
    <mergeCell ref="C120:D120"/>
  </mergeCells>
  <conditionalFormatting sqref="G25">
    <cfRule type="cellIs" dxfId="110" priority="81" operator="lessThan">
      <formula>0</formula>
    </cfRule>
  </conditionalFormatting>
  <conditionalFormatting sqref="G91">
    <cfRule type="cellIs" dxfId="109" priority="21" operator="lessThan">
      <formula>-0.001</formula>
    </cfRule>
  </conditionalFormatting>
  <conditionalFormatting sqref="G22">
    <cfRule type="cellIs" dxfId="108" priority="78" operator="lessThan">
      <formula>-0.001</formula>
    </cfRule>
  </conditionalFormatting>
  <conditionalFormatting sqref="G31">
    <cfRule type="cellIs" dxfId="107" priority="77" operator="lessThan">
      <formula>-0.001</formula>
    </cfRule>
  </conditionalFormatting>
  <conditionalFormatting sqref="G28">
    <cfRule type="cellIs" dxfId="106" priority="76" operator="lessThan">
      <formula>-0.001</formula>
    </cfRule>
  </conditionalFormatting>
  <conditionalFormatting sqref="G37">
    <cfRule type="cellIs" dxfId="105" priority="75" operator="lessThan">
      <formula>-0.001</formula>
    </cfRule>
  </conditionalFormatting>
  <conditionalFormatting sqref="G40">
    <cfRule type="cellIs" dxfId="104" priority="74" operator="lessThan">
      <formula>-0.001</formula>
    </cfRule>
  </conditionalFormatting>
  <conditionalFormatting sqref="G34">
    <cfRule type="cellIs" dxfId="103" priority="73" operator="lessThan">
      <formula>-0.001</formula>
    </cfRule>
  </conditionalFormatting>
  <conditionalFormatting sqref="J19">
    <cfRule type="cellIs" dxfId="102" priority="72" operator="lessThan">
      <formula>-0.001</formula>
    </cfRule>
  </conditionalFormatting>
  <conditionalFormatting sqref="J22">
    <cfRule type="cellIs" dxfId="101" priority="71" operator="lessThan">
      <formula>-0.001</formula>
    </cfRule>
  </conditionalFormatting>
  <conditionalFormatting sqref="G108:G109">
    <cfRule type="cellIs" dxfId="100" priority="5" operator="lessThan">
      <formula>-0.001</formula>
    </cfRule>
  </conditionalFormatting>
  <conditionalFormatting sqref="J28">
    <cfRule type="cellIs" dxfId="99" priority="70" operator="lessThan">
      <formula>-0.001</formula>
    </cfRule>
  </conditionalFormatting>
  <conditionalFormatting sqref="J34">
    <cfRule type="cellIs" dxfId="98" priority="69" operator="lessThan">
      <formula>-0.001</formula>
    </cfRule>
  </conditionalFormatting>
  <conditionalFormatting sqref="J40">
    <cfRule type="cellIs" dxfId="97" priority="68" operator="lessThan">
      <formula>-0.001</formula>
    </cfRule>
  </conditionalFormatting>
  <conditionalFormatting sqref="G66">
    <cfRule type="cellIs" dxfId="96" priority="2" operator="lessThan">
      <formula>-0.001</formula>
    </cfRule>
  </conditionalFormatting>
  <conditionalFormatting sqref="J37">
    <cfRule type="cellIs" dxfId="95" priority="67" operator="lessThan">
      <formula>-0.001</formula>
    </cfRule>
  </conditionalFormatting>
  <conditionalFormatting sqref="G58">
    <cfRule type="cellIs" dxfId="94" priority="66" operator="lessThan">
      <formula>-0.001</formula>
    </cfRule>
  </conditionalFormatting>
  <conditionalFormatting sqref="J58">
    <cfRule type="cellIs" dxfId="93" priority="65" operator="lessThan">
      <formula>-0.001</formula>
    </cfRule>
  </conditionalFormatting>
  <conditionalFormatting sqref="G59">
    <cfRule type="cellIs" dxfId="92" priority="64" operator="lessThan">
      <formula>-0.001</formula>
    </cfRule>
  </conditionalFormatting>
  <conditionalFormatting sqref="J59">
    <cfRule type="cellIs" dxfId="91" priority="63" operator="lessThan">
      <formula>-0.001</formula>
    </cfRule>
  </conditionalFormatting>
  <conditionalFormatting sqref="G61">
    <cfRule type="cellIs" dxfId="90" priority="62" operator="lessThan">
      <formula>-0.001</formula>
    </cfRule>
  </conditionalFormatting>
  <conditionalFormatting sqref="J61">
    <cfRule type="cellIs" dxfId="89" priority="61" operator="lessThan">
      <formula>-0.001</formula>
    </cfRule>
  </conditionalFormatting>
  <conditionalFormatting sqref="G64">
    <cfRule type="cellIs" dxfId="88" priority="60" operator="lessThan">
      <formula>-0.001</formula>
    </cfRule>
  </conditionalFormatting>
  <conditionalFormatting sqref="J64">
    <cfRule type="cellIs" dxfId="87" priority="59" operator="lessThan">
      <formula>-0.001</formula>
    </cfRule>
  </conditionalFormatting>
  <conditionalFormatting sqref="G65">
    <cfRule type="cellIs" dxfId="86" priority="58" operator="lessThan">
      <formula>-0.001</formula>
    </cfRule>
  </conditionalFormatting>
  <conditionalFormatting sqref="J65">
    <cfRule type="cellIs" dxfId="85" priority="57" operator="lessThan">
      <formula>-0.001</formula>
    </cfRule>
  </conditionalFormatting>
  <conditionalFormatting sqref="G68">
    <cfRule type="cellIs" dxfId="84" priority="56" operator="lessThan">
      <formula>-0.001</formula>
    </cfRule>
  </conditionalFormatting>
  <conditionalFormatting sqref="J68">
    <cfRule type="cellIs" dxfId="83" priority="55" operator="lessThan">
      <formula>-0.001</formula>
    </cfRule>
  </conditionalFormatting>
  <conditionalFormatting sqref="G69">
    <cfRule type="cellIs" dxfId="82" priority="54" operator="lessThan">
      <formula>-0.001</formula>
    </cfRule>
  </conditionalFormatting>
  <conditionalFormatting sqref="J69">
    <cfRule type="cellIs" dxfId="81" priority="53" operator="lessThan">
      <formula>-0.001</formula>
    </cfRule>
  </conditionalFormatting>
  <conditionalFormatting sqref="G70">
    <cfRule type="cellIs" dxfId="80" priority="52" operator="lessThan">
      <formula>-0.001</formula>
    </cfRule>
  </conditionalFormatting>
  <conditionalFormatting sqref="J70">
    <cfRule type="cellIs" dxfId="79" priority="51" operator="lessThan">
      <formula>-0.001</formula>
    </cfRule>
  </conditionalFormatting>
  <conditionalFormatting sqref="G73">
    <cfRule type="cellIs" dxfId="78" priority="50" operator="lessThan">
      <formula>-0.001</formula>
    </cfRule>
  </conditionalFormatting>
  <conditionalFormatting sqref="J73">
    <cfRule type="cellIs" dxfId="77" priority="49" operator="lessThan">
      <formula>-0.001</formula>
    </cfRule>
  </conditionalFormatting>
  <conditionalFormatting sqref="G74">
    <cfRule type="cellIs" dxfId="76" priority="48" operator="lessThan">
      <formula>-0.001</formula>
    </cfRule>
  </conditionalFormatting>
  <conditionalFormatting sqref="J74">
    <cfRule type="cellIs" dxfId="75" priority="47" operator="lessThan">
      <formula>-0.001</formula>
    </cfRule>
  </conditionalFormatting>
  <conditionalFormatting sqref="G75">
    <cfRule type="cellIs" dxfId="74" priority="46" operator="lessThan">
      <formula>-0.001</formula>
    </cfRule>
  </conditionalFormatting>
  <conditionalFormatting sqref="J75">
    <cfRule type="cellIs" dxfId="73" priority="45" operator="lessThan">
      <formula>-0.001</formula>
    </cfRule>
  </conditionalFormatting>
  <conditionalFormatting sqref="G76">
    <cfRule type="cellIs" dxfId="72" priority="44" operator="lessThan">
      <formula>-0.001</formula>
    </cfRule>
  </conditionalFormatting>
  <conditionalFormatting sqref="J76">
    <cfRule type="cellIs" dxfId="71" priority="43" operator="lessThan">
      <formula>-0.001</formula>
    </cfRule>
  </conditionalFormatting>
  <conditionalFormatting sqref="G77">
    <cfRule type="cellIs" dxfId="70" priority="42" operator="lessThan">
      <formula>-0.001</formula>
    </cfRule>
  </conditionalFormatting>
  <conditionalFormatting sqref="J77">
    <cfRule type="cellIs" dxfId="69" priority="41" operator="lessThan">
      <formula>-0.001</formula>
    </cfRule>
  </conditionalFormatting>
  <conditionalFormatting sqref="J79">
    <cfRule type="cellIs" dxfId="68" priority="40" operator="lessThan">
      <formula>-0.001</formula>
    </cfRule>
  </conditionalFormatting>
  <conditionalFormatting sqref="G81">
    <cfRule type="cellIs" dxfId="67" priority="39" operator="lessThan">
      <formula>-0.001</formula>
    </cfRule>
  </conditionalFormatting>
  <conditionalFormatting sqref="J81">
    <cfRule type="cellIs" dxfId="66" priority="38" operator="lessThan">
      <formula>-0.001</formula>
    </cfRule>
  </conditionalFormatting>
  <conditionalFormatting sqref="G82">
    <cfRule type="cellIs" dxfId="65" priority="37" operator="lessThan">
      <formula>-0.001</formula>
    </cfRule>
  </conditionalFormatting>
  <conditionalFormatting sqref="J82">
    <cfRule type="cellIs" dxfId="64" priority="36" operator="lessThan">
      <formula>-0.001</formula>
    </cfRule>
  </conditionalFormatting>
  <conditionalFormatting sqref="G83">
    <cfRule type="cellIs" dxfId="63" priority="35" operator="lessThan">
      <formula>-0.001</formula>
    </cfRule>
  </conditionalFormatting>
  <conditionalFormatting sqref="J83">
    <cfRule type="cellIs" dxfId="62" priority="34" operator="lessThan">
      <formula>-0.001</formula>
    </cfRule>
  </conditionalFormatting>
  <conditionalFormatting sqref="G84">
    <cfRule type="cellIs" dxfId="61" priority="33" operator="lessThan">
      <formula>-0.001</formula>
    </cfRule>
  </conditionalFormatting>
  <conditionalFormatting sqref="J84">
    <cfRule type="cellIs" dxfId="60" priority="32" operator="lessThan">
      <formula>-0.001</formula>
    </cfRule>
  </conditionalFormatting>
  <conditionalFormatting sqref="G85">
    <cfRule type="cellIs" dxfId="59" priority="31" operator="lessThan">
      <formula>-0.001</formula>
    </cfRule>
  </conditionalFormatting>
  <conditionalFormatting sqref="J85">
    <cfRule type="cellIs" dxfId="58" priority="30" operator="lessThan">
      <formula>-0.001</formula>
    </cfRule>
  </conditionalFormatting>
  <conditionalFormatting sqref="G86">
    <cfRule type="cellIs" dxfId="57" priority="29" operator="lessThan">
      <formula>-0.001</formula>
    </cfRule>
  </conditionalFormatting>
  <conditionalFormatting sqref="J86">
    <cfRule type="cellIs" dxfId="56" priority="28" operator="lessThan">
      <formula>-0.001</formula>
    </cfRule>
  </conditionalFormatting>
  <conditionalFormatting sqref="G87">
    <cfRule type="cellIs" dxfId="55" priority="27" operator="lessThan">
      <formula>-0.001</formula>
    </cfRule>
  </conditionalFormatting>
  <conditionalFormatting sqref="G88">
    <cfRule type="cellIs" dxfId="54" priority="26" operator="lessThan">
      <formula>-0.001</formula>
    </cfRule>
  </conditionalFormatting>
  <conditionalFormatting sqref="J88">
    <cfRule type="cellIs" dxfId="53" priority="25" operator="lessThan">
      <formula>-0.001</formula>
    </cfRule>
  </conditionalFormatting>
  <conditionalFormatting sqref="G89">
    <cfRule type="cellIs" dxfId="52" priority="24" operator="lessThan">
      <formula>-0.001</formula>
    </cfRule>
  </conditionalFormatting>
  <conditionalFormatting sqref="J89">
    <cfRule type="cellIs" dxfId="51" priority="23" operator="lessThan">
      <formula>-0.001</formula>
    </cfRule>
  </conditionalFormatting>
  <conditionalFormatting sqref="G90">
    <cfRule type="cellIs" dxfId="50" priority="22" operator="lessThan">
      <formula>-0.001</formula>
    </cfRule>
  </conditionalFormatting>
  <conditionalFormatting sqref="G93">
    <cfRule type="cellIs" dxfId="49" priority="20" operator="lessThan">
      <formula>-0.001</formula>
    </cfRule>
  </conditionalFormatting>
  <conditionalFormatting sqref="J93">
    <cfRule type="cellIs" dxfId="48" priority="19" operator="lessThan">
      <formula>-0.001</formula>
    </cfRule>
  </conditionalFormatting>
  <conditionalFormatting sqref="J94">
    <cfRule type="cellIs" dxfId="47" priority="18" operator="lessThan">
      <formula>-0.001</formula>
    </cfRule>
  </conditionalFormatting>
  <conditionalFormatting sqref="G95">
    <cfRule type="cellIs" dxfId="46" priority="17" operator="lessThan">
      <formula>-0.001</formula>
    </cfRule>
  </conditionalFormatting>
  <conditionalFormatting sqref="J95">
    <cfRule type="cellIs" dxfId="45" priority="16" operator="lessThan">
      <formula>-0.001</formula>
    </cfRule>
  </conditionalFormatting>
  <conditionalFormatting sqref="G96">
    <cfRule type="cellIs" dxfId="44" priority="15" operator="lessThan">
      <formula>-0.001</formula>
    </cfRule>
  </conditionalFormatting>
  <conditionalFormatting sqref="J96">
    <cfRule type="cellIs" dxfId="43" priority="14" operator="lessThan">
      <formula>-0.001</formula>
    </cfRule>
  </conditionalFormatting>
  <conditionalFormatting sqref="G97">
    <cfRule type="cellIs" dxfId="42" priority="13" operator="lessThan">
      <formula>-0.001</formula>
    </cfRule>
  </conditionalFormatting>
  <conditionalFormatting sqref="J97">
    <cfRule type="cellIs" dxfId="41" priority="12" operator="lessThan">
      <formula>-0.001</formula>
    </cfRule>
  </conditionalFormatting>
  <conditionalFormatting sqref="G98">
    <cfRule type="cellIs" dxfId="40" priority="11" operator="lessThan">
      <formula>-0.001</formula>
    </cfRule>
  </conditionalFormatting>
  <conditionalFormatting sqref="J98">
    <cfRule type="cellIs" dxfId="39" priority="10" operator="lessThan">
      <formula>-0.001</formula>
    </cfRule>
  </conditionalFormatting>
  <conditionalFormatting sqref="G101">
    <cfRule type="cellIs" dxfId="38" priority="9" operator="lessThan">
      <formula>-0.001</formula>
    </cfRule>
  </conditionalFormatting>
  <conditionalFormatting sqref="J101">
    <cfRule type="cellIs" dxfId="37" priority="8" operator="lessThan">
      <formula>-0.001</formula>
    </cfRule>
  </conditionalFormatting>
  <conditionalFormatting sqref="G102:G105">
    <cfRule type="cellIs" dxfId="36" priority="7" operator="lessThan">
      <formula>-0.001</formula>
    </cfRule>
  </conditionalFormatting>
  <conditionalFormatting sqref="J102:J105">
    <cfRule type="cellIs" dxfId="35" priority="6" operator="lessThan">
      <formula>-0.001</formula>
    </cfRule>
  </conditionalFormatting>
  <conditionalFormatting sqref="J108">
    <cfRule type="cellIs" dxfId="34" priority="4" operator="lessThan">
      <formula>-0.001</formula>
    </cfRule>
  </conditionalFormatting>
  <conditionalFormatting sqref="J109">
    <cfRule type="cellIs" dxfId="33" priority="3" operator="lessThan">
      <formula>-0.001</formula>
    </cfRule>
  </conditionalFormatting>
  <conditionalFormatting sqref="J23">
    <cfRule type="cellIs" dxfId="32" priority="1" operator="lessThan">
      <formula>-0.001</formula>
    </cfRule>
  </conditionalFormatting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zoomScale="145" zoomScaleNormal="145" workbookViewId="0">
      <pane ySplit="10" topLeftCell="A128" activePane="bottomLeft" state="frozen"/>
      <selection pane="bottomLeft" activeCell="D141" sqref="D141"/>
    </sheetView>
  </sheetViews>
  <sheetFormatPr defaultRowHeight="15" x14ac:dyDescent="0.25"/>
  <cols>
    <col min="2" max="2" width="37.7109375" customWidth="1"/>
    <col min="3" max="5" width="25.28515625" customWidth="1"/>
    <col min="6" max="6" width="25.28515625" style="65" customWidth="1"/>
    <col min="7" max="8" width="15.7109375" customWidth="1"/>
    <col min="9" max="9" width="15.42578125" customWidth="1"/>
    <col min="10" max="10" width="15.28515625" customWidth="1"/>
    <col min="11" max="11" width="13" customWidth="1"/>
    <col min="13" max="13" width="12.140625" customWidth="1"/>
  </cols>
  <sheetData>
    <row r="1" spans="1:8" x14ac:dyDescent="0.25">
      <c r="A1" t="s">
        <v>195</v>
      </c>
    </row>
    <row r="2" spans="1:8" x14ac:dyDescent="0.25">
      <c r="A2" t="s">
        <v>214</v>
      </c>
    </row>
    <row r="3" spans="1:8" x14ac:dyDescent="0.25">
      <c r="A3" t="s">
        <v>215</v>
      </c>
    </row>
    <row r="4" spans="1:8" x14ac:dyDescent="0.25">
      <c r="A4" t="s">
        <v>216</v>
      </c>
      <c r="C4" s="199"/>
      <c r="D4" s="199"/>
      <c r="E4" s="199"/>
    </row>
    <row r="6" spans="1:8" x14ac:dyDescent="0.25">
      <c r="A6" t="s">
        <v>268</v>
      </c>
    </row>
    <row r="7" spans="1:8" ht="18" x14ac:dyDescent="0.25">
      <c r="B7" s="2"/>
      <c r="C7" s="2"/>
      <c r="D7" s="2"/>
      <c r="E7" s="2"/>
      <c r="F7" s="140"/>
      <c r="G7" s="3"/>
      <c r="H7" s="3"/>
    </row>
    <row r="8" spans="1:8" ht="15.75" customHeight="1" x14ac:dyDescent="0.25">
      <c r="B8" s="175" t="s">
        <v>39</v>
      </c>
      <c r="C8" s="175"/>
      <c r="D8" s="175"/>
      <c r="E8" s="175"/>
      <c r="F8" s="175"/>
      <c r="G8" s="175"/>
      <c r="H8" s="175"/>
    </row>
    <row r="9" spans="1:8" ht="18" x14ac:dyDescent="0.25">
      <c r="B9" s="2"/>
      <c r="C9" s="2"/>
      <c r="D9" s="2"/>
      <c r="E9" s="2"/>
      <c r="F9" s="140"/>
      <c r="G9" s="3"/>
      <c r="H9" s="3"/>
    </row>
    <row r="10" spans="1:8" ht="33.75" customHeight="1" x14ac:dyDescent="0.25">
      <c r="B10" s="32" t="s">
        <v>7</v>
      </c>
      <c r="C10" s="32" t="s">
        <v>227</v>
      </c>
      <c r="D10" s="32" t="s">
        <v>230</v>
      </c>
      <c r="E10" s="32" t="s">
        <v>232</v>
      </c>
      <c r="F10" s="32" t="s">
        <v>231</v>
      </c>
      <c r="G10" s="32" t="s">
        <v>21</v>
      </c>
      <c r="H10" s="32" t="s">
        <v>52</v>
      </c>
    </row>
    <row r="11" spans="1:8" x14ac:dyDescent="0.25">
      <c r="B11" s="32">
        <v>1</v>
      </c>
      <c r="C11" s="34">
        <v>2</v>
      </c>
      <c r="D11" s="34">
        <v>3</v>
      </c>
      <c r="E11" s="34">
        <v>4</v>
      </c>
      <c r="F11" s="34">
        <v>5</v>
      </c>
      <c r="G11" s="34" t="s">
        <v>36</v>
      </c>
      <c r="H11" s="34" t="s">
        <v>37</v>
      </c>
    </row>
    <row r="12" spans="1:8" s="65" customFormat="1" x14ac:dyDescent="0.25">
      <c r="B12" s="9" t="s">
        <v>49</v>
      </c>
      <c r="C12" s="119">
        <f>C13+C19+C22+C26+C30+C33</f>
        <v>1316813.77</v>
      </c>
      <c r="D12" s="119">
        <f>D13+D19+D22+D26+D30+D33</f>
        <v>1268600.5799999998</v>
      </c>
      <c r="E12" s="119">
        <f>E13+E19+E22+E26+E30+E33</f>
        <v>1615551.47</v>
      </c>
      <c r="F12" s="141">
        <f>F13+F19+F22+F26+F30+F33</f>
        <v>1597308.7600000002</v>
      </c>
      <c r="G12" s="77">
        <f>F12/C12*100</f>
        <v>121.30103712387516</v>
      </c>
      <c r="H12" s="77">
        <f>F12/E12*100</f>
        <v>98.870806016474376</v>
      </c>
    </row>
    <row r="13" spans="1:8" s="65" customFormat="1" x14ac:dyDescent="0.25">
      <c r="B13" s="9" t="s">
        <v>17</v>
      </c>
      <c r="C13" s="120">
        <f>C14+C15+C16+C17</f>
        <v>1234885.01</v>
      </c>
      <c r="D13" s="120">
        <f>D14+D15+D16+D17</f>
        <v>1177910.5799999998</v>
      </c>
      <c r="E13" s="120">
        <f>E14+E15+E16+E17</f>
        <v>1520001.47</v>
      </c>
      <c r="F13" s="80">
        <f>F14+F15+F16+F17</f>
        <v>1494472.9200000002</v>
      </c>
      <c r="G13" s="77">
        <f t="shared" ref="G13:G34" si="0">F13/C13*100</f>
        <v>121.02122123905288</v>
      </c>
      <c r="H13" s="77">
        <f t="shared" ref="H13:H34" si="1">F13/E13*100</f>
        <v>98.320491755840223</v>
      </c>
    </row>
    <row r="14" spans="1:8" s="65" customFormat="1" x14ac:dyDescent="0.25">
      <c r="B14" s="21" t="s">
        <v>145</v>
      </c>
      <c r="C14" s="121">
        <v>24588.23</v>
      </c>
      <c r="D14" s="121">
        <v>28026.99</v>
      </c>
      <c r="E14" s="121">
        <v>28026.99</v>
      </c>
      <c r="F14" s="79">
        <v>29574.57</v>
      </c>
      <c r="G14" s="77">
        <f t="shared" si="0"/>
        <v>120.2793775721148</v>
      </c>
      <c r="H14" s="77">
        <f t="shared" si="1"/>
        <v>105.52174885708384</v>
      </c>
    </row>
    <row r="15" spans="1:8" s="65" customFormat="1" x14ac:dyDescent="0.25">
      <c r="B15" s="22" t="s">
        <v>133</v>
      </c>
      <c r="C15" s="122">
        <v>98046.95</v>
      </c>
      <c r="D15" s="121">
        <v>93677.66</v>
      </c>
      <c r="E15" s="131">
        <v>112738.55</v>
      </c>
      <c r="F15" s="142">
        <v>112738.55</v>
      </c>
      <c r="G15" s="77">
        <f t="shared" si="0"/>
        <v>114.98424989252598</v>
      </c>
      <c r="H15" s="77">
        <f t="shared" si="1"/>
        <v>100</v>
      </c>
    </row>
    <row r="16" spans="1:8" s="65" customFormat="1" x14ac:dyDescent="0.25">
      <c r="B16" s="22" t="s">
        <v>134</v>
      </c>
      <c r="C16" s="122">
        <v>1111066.8500000001</v>
      </c>
      <c r="D16" s="121">
        <v>1055080</v>
      </c>
      <c r="E16" s="121">
        <v>1378110</v>
      </c>
      <c r="F16" s="142">
        <v>1351033.87</v>
      </c>
      <c r="G16" s="77">
        <f t="shared" si="0"/>
        <v>121.59789215203386</v>
      </c>
      <c r="H16" s="77">
        <f t="shared" si="1"/>
        <v>98.035270769387068</v>
      </c>
    </row>
    <row r="17" spans="2:8" s="65" customFormat="1" ht="25.5" x14ac:dyDescent="0.25">
      <c r="B17" s="24" t="s">
        <v>138</v>
      </c>
      <c r="C17" s="121">
        <v>1182.98</v>
      </c>
      <c r="D17" s="121">
        <v>1125.93</v>
      </c>
      <c r="E17" s="121">
        <v>1125.93</v>
      </c>
      <c r="F17" s="78">
        <v>1125.93</v>
      </c>
      <c r="G17" s="77">
        <f t="shared" si="0"/>
        <v>95.177433261762673</v>
      </c>
      <c r="H17" s="77">
        <f t="shared" si="1"/>
        <v>100</v>
      </c>
    </row>
    <row r="18" spans="2:8" s="65" customFormat="1" x14ac:dyDescent="0.25">
      <c r="B18" s="59"/>
      <c r="C18" s="123"/>
      <c r="D18" s="123"/>
      <c r="E18" s="123"/>
      <c r="F18" s="143"/>
      <c r="G18" s="77"/>
      <c r="H18" s="77"/>
    </row>
    <row r="19" spans="2:8" s="65" customFormat="1" x14ac:dyDescent="0.25">
      <c r="B19" s="12" t="s">
        <v>245</v>
      </c>
      <c r="C19" s="120">
        <f>C20</f>
        <v>1974</v>
      </c>
      <c r="D19" s="120">
        <f>D20</f>
        <v>3320</v>
      </c>
      <c r="E19" s="120">
        <f>E20</f>
        <v>1000</v>
      </c>
      <c r="F19" s="80">
        <f>F20</f>
        <v>954</v>
      </c>
      <c r="G19" s="77">
        <f t="shared" si="0"/>
        <v>48.328267477203646</v>
      </c>
      <c r="H19" s="77">
        <f t="shared" si="1"/>
        <v>95.399999999999991</v>
      </c>
    </row>
    <row r="20" spans="2:8" s="65" customFormat="1" x14ac:dyDescent="0.25">
      <c r="B20" s="22" t="s">
        <v>244</v>
      </c>
      <c r="C20" s="122">
        <v>1974</v>
      </c>
      <c r="D20" s="121">
        <v>3320</v>
      </c>
      <c r="E20" s="121">
        <v>1000</v>
      </c>
      <c r="F20" s="142">
        <v>954</v>
      </c>
      <c r="G20" s="77">
        <f t="shared" si="0"/>
        <v>48.328267477203646</v>
      </c>
      <c r="H20" s="77">
        <f t="shared" si="1"/>
        <v>95.399999999999991</v>
      </c>
    </row>
    <row r="21" spans="2:8" s="65" customFormat="1" x14ac:dyDescent="0.25">
      <c r="B21" s="22"/>
      <c r="C21" s="123"/>
      <c r="D21" s="123"/>
      <c r="E21" s="123"/>
      <c r="F21" s="143"/>
      <c r="G21" s="77" t="e">
        <f t="shared" si="0"/>
        <v>#DIV/0!</v>
      </c>
      <c r="H21" s="77" t="e">
        <f t="shared" si="1"/>
        <v>#DIV/0!</v>
      </c>
    </row>
    <row r="22" spans="2:8" s="65" customFormat="1" x14ac:dyDescent="0.25">
      <c r="B22" s="12" t="s">
        <v>19</v>
      </c>
      <c r="C22" s="120">
        <f>C23+C24</f>
        <v>59740.76</v>
      </c>
      <c r="D22" s="120">
        <f>D23+D24</f>
        <v>54450</v>
      </c>
      <c r="E22" s="120">
        <f>E23</f>
        <v>60000</v>
      </c>
      <c r="F22" s="80">
        <f>F23+F24</f>
        <v>71814.03</v>
      </c>
      <c r="G22" s="77">
        <f t="shared" si="0"/>
        <v>120.20943489838427</v>
      </c>
      <c r="H22" s="77">
        <f t="shared" si="1"/>
        <v>119.69004999999999</v>
      </c>
    </row>
    <row r="23" spans="2:8" s="65" customFormat="1" x14ac:dyDescent="0.25">
      <c r="B23" s="22" t="s">
        <v>139</v>
      </c>
      <c r="C23" s="121">
        <v>59740.75</v>
      </c>
      <c r="D23" s="121">
        <v>54450</v>
      </c>
      <c r="E23" s="121">
        <v>60000</v>
      </c>
      <c r="F23" s="144">
        <v>71814.009999999995</v>
      </c>
      <c r="G23" s="77">
        <f t="shared" si="0"/>
        <v>120.20942154224711</v>
      </c>
      <c r="H23" s="77">
        <f t="shared" si="1"/>
        <v>119.69001666666665</v>
      </c>
    </row>
    <row r="24" spans="2:8" s="65" customFormat="1" ht="27" customHeight="1" x14ac:dyDescent="0.25">
      <c r="B24" s="60" t="s">
        <v>140</v>
      </c>
      <c r="C24" s="121">
        <v>0.01</v>
      </c>
      <c r="D24" s="121">
        <v>0</v>
      </c>
      <c r="E24" s="121">
        <v>0</v>
      </c>
      <c r="F24" s="145">
        <v>0.02</v>
      </c>
      <c r="G24" s="77">
        <f t="shared" si="0"/>
        <v>200</v>
      </c>
      <c r="H24" s="77" t="e">
        <f t="shared" si="1"/>
        <v>#DIV/0!</v>
      </c>
    </row>
    <row r="25" spans="2:8" s="65" customFormat="1" ht="15" customHeight="1" x14ac:dyDescent="0.25">
      <c r="B25" s="60"/>
      <c r="C25" s="123"/>
      <c r="D25" s="123"/>
      <c r="E25" s="123"/>
      <c r="F25" s="143"/>
      <c r="G25" s="77"/>
      <c r="H25" s="77"/>
    </row>
    <row r="26" spans="2:8" s="65" customFormat="1" x14ac:dyDescent="0.25">
      <c r="B26" s="12" t="s">
        <v>135</v>
      </c>
      <c r="C26" s="120">
        <f>C27</f>
        <v>16514.849999999999</v>
      </c>
      <c r="D26" s="120">
        <f>D27+D28</f>
        <v>28400</v>
      </c>
      <c r="E26" s="120">
        <f>E27+E28</f>
        <v>16550</v>
      </c>
      <c r="F26" s="80">
        <f>F27+F28</f>
        <v>15778.67</v>
      </c>
      <c r="G26" s="77">
        <f t="shared" si="0"/>
        <v>95.542314946850865</v>
      </c>
      <c r="H26" s="77">
        <f t="shared" si="1"/>
        <v>95.339395770392755</v>
      </c>
    </row>
    <row r="27" spans="2:8" s="65" customFormat="1" x14ac:dyDescent="0.25">
      <c r="B27" s="14" t="s">
        <v>136</v>
      </c>
      <c r="C27" s="122">
        <v>16514.849999999999</v>
      </c>
      <c r="D27" s="132">
        <v>11950</v>
      </c>
      <c r="E27" s="132">
        <v>16000</v>
      </c>
      <c r="F27" s="146">
        <v>15778.67</v>
      </c>
      <c r="G27" s="77">
        <f t="shared" si="0"/>
        <v>95.542314946850865</v>
      </c>
      <c r="H27" s="77">
        <f t="shared" si="1"/>
        <v>98.616687499999998</v>
      </c>
    </row>
    <row r="28" spans="2:8" s="65" customFormat="1" x14ac:dyDescent="0.25">
      <c r="B28" s="14" t="s">
        <v>141</v>
      </c>
      <c r="C28" s="121">
        <v>0</v>
      </c>
      <c r="D28" s="121">
        <v>16450</v>
      </c>
      <c r="E28" s="121">
        <v>550</v>
      </c>
      <c r="F28" s="145">
        <v>0</v>
      </c>
      <c r="G28" s="77" t="e">
        <f t="shared" si="0"/>
        <v>#DIV/0!</v>
      </c>
      <c r="H28" s="77">
        <f t="shared" si="1"/>
        <v>0</v>
      </c>
    </row>
    <row r="29" spans="2:8" s="65" customFormat="1" x14ac:dyDescent="0.25">
      <c r="B29" s="14"/>
      <c r="C29" s="123"/>
      <c r="D29" s="123"/>
      <c r="E29" s="123"/>
      <c r="F29" s="143"/>
      <c r="G29" s="77"/>
      <c r="H29" s="77"/>
    </row>
    <row r="30" spans="2:8" s="65" customFormat="1" x14ac:dyDescent="0.25">
      <c r="B30" s="12" t="s">
        <v>137</v>
      </c>
      <c r="C30" s="120">
        <f>C31</f>
        <v>100</v>
      </c>
      <c r="D30" s="120">
        <f>D31</f>
        <v>1330</v>
      </c>
      <c r="E30" s="120">
        <f>E31</f>
        <v>13000</v>
      </c>
      <c r="F30" s="80">
        <f>F31</f>
        <v>11572.8</v>
      </c>
      <c r="G30" s="77">
        <f t="shared" si="0"/>
        <v>11572.8</v>
      </c>
      <c r="H30" s="77">
        <f t="shared" si="1"/>
        <v>89.021538461538455</v>
      </c>
    </row>
    <row r="31" spans="2:8" s="65" customFormat="1" x14ac:dyDescent="0.25">
      <c r="B31" s="14" t="s">
        <v>142</v>
      </c>
      <c r="C31" s="124">
        <v>100</v>
      </c>
      <c r="D31" s="132">
        <v>1330</v>
      </c>
      <c r="E31" s="132">
        <v>13000</v>
      </c>
      <c r="F31" s="145">
        <v>11572.8</v>
      </c>
      <c r="G31" s="77">
        <f t="shared" si="0"/>
        <v>11572.8</v>
      </c>
      <c r="H31" s="77">
        <f t="shared" si="1"/>
        <v>89.021538461538455</v>
      </c>
    </row>
    <row r="32" spans="2:8" s="65" customFormat="1" x14ac:dyDescent="0.25">
      <c r="B32" s="14"/>
      <c r="C32" s="125"/>
      <c r="D32" s="133"/>
      <c r="E32" s="133"/>
      <c r="F32" s="143"/>
      <c r="G32" s="77"/>
      <c r="H32" s="77"/>
    </row>
    <row r="33" spans="2:8" s="65" customFormat="1" x14ac:dyDescent="0.25">
      <c r="B33" s="12" t="s">
        <v>143</v>
      </c>
      <c r="C33" s="126">
        <f>C34</f>
        <v>3599.15</v>
      </c>
      <c r="D33" s="134">
        <f>D34</f>
        <v>3190</v>
      </c>
      <c r="E33" s="134">
        <f>E34</f>
        <v>5000</v>
      </c>
      <c r="F33" s="147">
        <f>F34</f>
        <v>2716.34</v>
      </c>
      <c r="G33" s="77">
        <f t="shared" si="0"/>
        <v>75.471708597863383</v>
      </c>
      <c r="H33" s="77">
        <f t="shared" si="1"/>
        <v>54.326800000000006</v>
      </c>
    </row>
    <row r="34" spans="2:8" s="65" customFormat="1" ht="25.5" x14ac:dyDescent="0.25">
      <c r="B34" s="13" t="s">
        <v>144</v>
      </c>
      <c r="C34" s="121">
        <v>3599.15</v>
      </c>
      <c r="D34" s="135">
        <v>3190</v>
      </c>
      <c r="E34" s="135">
        <v>5000</v>
      </c>
      <c r="F34" s="142">
        <v>2716.34</v>
      </c>
      <c r="G34" s="77">
        <f t="shared" si="0"/>
        <v>75.471708597863383</v>
      </c>
      <c r="H34" s="77">
        <f t="shared" si="1"/>
        <v>54.326800000000006</v>
      </c>
    </row>
    <row r="35" spans="2:8" s="65" customFormat="1" x14ac:dyDescent="0.25">
      <c r="B35" s="23"/>
      <c r="C35" s="127"/>
      <c r="D35" s="127"/>
      <c r="E35" s="136"/>
      <c r="F35" s="74"/>
      <c r="G35" s="76"/>
      <c r="H35" s="76"/>
    </row>
    <row r="36" spans="2:8" s="65" customFormat="1" ht="15.75" customHeight="1" x14ac:dyDescent="0.25">
      <c r="B36" s="9" t="s">
        <v>50</v>
      </c>
      <c r="C36" s="123"/>
      <c r="D36" s="123"/>
      <c r="E36" s="125"/>
      <c r="F36" s="143"/>
      <c r="G36" s="76"/>
      <c r="H36" s="76"/>
    </row>
    <row r="37" spans="2:8" s="65" customFormat="1" ht="15.75" customHeight="1" x14ac:dyDescent="0.25">
      <c r="B37" s="9" t="s">
        <v>17</v>
      </c>
      <c r="C37" s="123"/>
      <c r="D37" s="123"/>
      <c r="E37" s="123"/>
      <c r="F37" s="143"/>
      <c r="G37" s="76"/>
      <c r="H37" s="76"/>
    </row>
    <row r="38" spans="2:8" s="65" customFormat="1" ht="25.5" x14ac:dyDescent="0.25">
      <c r="B38" s="68" t="s">
        <v>145</v>
      </c>
      <c r="C38" s="120">
        <f>C39+C40+C41+C42+C43+C44+C45+C46+C49+C50+C53+C54</f>
        <v>24588.229999999996</v>
      </c>
      <c r="D38" s="120">
        <f>D39+D40+D41+D42+D43+D44+D45+D46+D47+D48+D49+D50+D51+D52+D53+D54+D55+D56+D57</f>
        <v>28026.989999999998</v>
      </c>
      <c r="E38" s="120">
        <f>E39+E40+E41+E42+E43+E44+E45+E46+E47+E48+E49+E50+E51+E52+E53+E54+E55+E56+E57</f>
        <v>28026.989999999998</v>
      </c>
      <c r="F38" s="120">
        <f>F39+F40+F41+F42+F43+F44+F45+F46+F47+F48+F49+F50+F51+F52+F53+F54+F55+F56+F57</f>
        <v>29574.569999999996</v>
      </c>
      <c r="G38" s="77">
        <f>F38/C38*100</f>
        <v>120.2793775721148</v>
      </c>
      <c r="H38" s="77">
        <f>F38/E38*100</f>
        <v>105.52174885708384</v>
      </c>
    </row>
    <row r="39" spans="2:8" s="65" customFormat="1" x14ac:dyDescent="0.25">
      <c r="B39" s="21" t="s">
        <v>146</v>
      </c>
      <c r="C39" s="121">
        <v>1969.04</v>
      </c>
      <c r="D39" s="121">
        <v>0</v>
      </c>
      <c r="E39" s="121">
        <v>0</v>
      </c>
      <c r="F39" s="145">
        <v>0</v>
      </c>
      <c r="G39" s="77">
        <f t="shared" ref="G39:G121" si="2">F39/C39*100</f>
        <v>0</v>
      </c>
      <c r="H39" s="77" t="e">
        <f t="shared" ref="H39:H121" si="3">F39/E39*100</f>
        <v>#DIV/0!</v>
      </c>
    </row>
    <row r="40" spans="2:8" s="65" customFormat="1" x14ac:dyDescent="0.25">
      <c r="B40" s="15" t="s">
        <v>224</v>
      </c>
      <c r="C40" s="121">
        <v>180.38</v>
      </c>
      <c r="D40" s="121">
        <v>0</v>
      </c>
      <c r="E40" s="121">
        <v>0</v>
      </c>
      <c r="F40" s="145">
        <v>0</v>
      </c>
      <c r="G40" s="77">
        <f t="shared" si="2"/>
        <v>0</v>
      </c>
      <c r="H40" s="77" t="e">
        <f t="shared" si="3"/>
        <v>#DIV/0!</v>
      </c>
    </row>
    <row r="41" spans="2:8" s="65" customFormat="1" x14ac:dyDescent="0.25">
      <c r="B41" s="21" t="s">
        <v>150</v>
      </c>
      <c r="C41" s="121">
        <v>822.21</v>
      </c>
      <c r="D41" s="121">
        <v>870</v>
      </c>
      <c r="E41" s="121">
        <v>870</v>
      </c>
      <c r="F41" s="130">
        <v>866</v>
      </c>
      <c r="G41" s="77">
        <f t="shared" si="2"/>
        <v>105.32588997944563</v>
      </c>
      <c r="H41" s="77">
        <f t="shared" si="3"/>
        <v>99.540229885057471</v>
      </c>
    </row>
    <row r="42" spans="2:8" s="65" customFormat="1" x14ac:dyDescent="0.25">
      <c r="B42" s="22" t="s">
        <v>159</v>
      </c>
      <c r="C42" s="121">
        <v>4286.33</v>
      </c>
      <c r="D42" s="121">
        <v>0</v>
      </c>
      <c r="E42" s="121">
        <v>0</v>
      </c>
      <c r="F42" s="130">
        <v>18582.3</v>
      </c>
      <c r="G42" s="77">
        <f t="shared" si="2"/>
        <v>433.52471694899828</v>
      </c>
      <c r="H42" s="77" t="e">
        <f t="shared" si="3"/>
        <v>#DIV/0!</v>
      </c>
    </row>
    <row r="43" spans="2:8" s="65" customFormat="1" x14ac:dyDescent="0.25">
      <c r="B43" s="22" t="s">
        <v>161</v>
      </c>
      <c r="C43" s="121">
        <v>843.33</v>
      </c>
      <c r="D43" s="121">
        <v>135</v>
      </c>
      <c r="E43" s="121">
        <v>135</v>
      </c>
      <c r="F43" s="130">
        <v>135</v>
      </c>
      <c r="G43" s="77">
        <f t="shared" si="2"/>
        <v>16.007968410942336</v>
      </c>
      <c r="H43" s="77">
        <f t="shared" si="3"/>
        <v>100</v>
      </c>
    </row>
    <row r="44" spans="2:8" s="65" customFormat="1" x14ac:dyDescent="0.25">
      <c r="B44" s="21" t="s">
        <v>152</v>
      </c>
      <c r="C44" s="121">
        <v>2290.4899999999998</v>
      </c>
      <c r="D44" s="121">
        <v>2604</v>
      </c>
      <c r="E44" s="121">
        <v>2604</v>
      </c>
      <c r="F44" s="130">
        <v>2338.0500000000002</v>
      </c>
      <c r="G44" s="77">
        <f t="shared" si="2"/>
        <v>102.07641159751846</v>
      </c>
      <c r="H44" s="77">
        <f t="shared" si="3"/>
        <v>89.786866359447018</v>
      </c>
    </row>
    <row r="45" spans="2:8" s="65" customFormat="1" x14ac:dyDescent="0.25">
      <c r="B45" s="22" t="s">
        <v>163</v>
      </c>
      <c r="C45" s="121">
        <v>4227.57</v>
      </c>
      <c r="D45" s="121">
        <v>0</v>
      </c>
      <c r="E45" s="121">
        <v>0</v>
      </c>
      <c r="F45" s="130">
        <v>0</v>
      </c>
      <c r="G45" s="77">
        <f t="shared" si="2"/>
        <v>0</v>
      </c>
      <c r="H45" s="77" t="e">
        <f t="shared" si="3"/>
        <v>#DIV/0!</v>
      </c>
    </row>
    <row r="46" spans="2:8" s="65" customFormat="1" x14ac:dyDescent="0.25">
      <c r="B46" s="22" t="s">
        <v>167</v>
      </c>
      <c r="C46" s="121">
        <v>354.56</v>
      </c>
      <c r="D46" s="121">
        <v>243.85</v>
      </c>
      <c r="E46" s="121">
        <v>243.85</v>
      </c>
      <c r="F46" s="130">
        <v>243.85</v>
      </c>
      <c r="G46" s="77">
        <f t="shared" si="2"/>
        <v>68.775383574007222</v>
      </c>
      <c r="H46" s="77">
        <f t="shared" si="3"/>
        <v>100</v>
      </c>
    </row>
    <row r="47" spans="2:8" s="65" customFormat="1" x14ac:dyDescent="0.25">
      <c r="B47" s="22" t="s">
        <v>240</v>
      </c>
      <c r="C47" s="121">
        <v>0</v>
      </c>
      <c r="D47" s="121">
        <v>3450</v>
      </c>
      <c r="E47" s="121">
        <v>3450</v>
      </c>
      <c r="F47" s="130">
        <v>0</v>
      </c>
      <c r="G47" s="77" t="e">
        <f t="shared" si="2"/>
        <v>#DIV/0!</v>
      </c>
      <c r="H47" s="77">
        <f t="shared" si="3"/>
        <v>0</v>
      </c>
    </row>
    <row r="48" spans="2:8" s="65" customFormat="1" x14ac:dyDescent="0.25">
      <c r="B48" s="22" t="s">
        <v>241</v>
      </c>
      <c r="C48" s="121">
        <v>0</v>
      </c>
      <c r="D48" s="121">
        <v>14580</v>
      </c>
      <c r="E48" s="121">
        <v>14580</v>
      </c>
      <c r="F48" s="130">
        <v>0</v>
      </c>
      <c r="G48" s="77" t="e">
        <f t="shared" si="2"/>
        <v>#DIV/0!</v>
      </c>
      <c r="H48" s="77">
        <f t="shared" si="3"/>
        <v>0</v>
      </c>
    </row>
    <row r="49" spans="2:8" s="65" customFormat="1" x14ac:dyDescent="0.25">
      <c r="B49" s="22" t="s">
        <v>170</v>
      </c>
      <c r="C49" s="121">
        <v>1008.31</v>
      </c>
      <c r="D49" s="121">
        <v>0</v>
      </c>
      <c r="E49" s="121">
        <v>0</v>
      </c>
      <c r="F49" s="130">
        <v>0</v>
      </c>
      <c r="G49" s="77">
        <f t="shared" si="2"/>
        <v>0</v>
      </c>
      <c r="H49" s="77" t="e">
        <f t="shared" si="3"/>
        <v>#DIV/0!</v>
      </c>
    </row>
    <row r="50" spans="2:8" s="65" customFormat="1" x14ac:dyDescent="0.25">
      <c r="B50" s="22" t="s">
        <v>226</v>
      </c>
      <c r="C50" s="121">
        <v>5840</v>
      </c>
      <c r="D50" s="121">
        <v>0</v>
      </c>
      <c r="E50" s="121">
        <v>0</v>
      </c>
      <c r="F50" s="130">
        <v>0</v>
      </c>
      <c r="G50" s="77">
        <f t="shared" si="2"/>
        <v>0</v>
      </c>
      <c r="H50" s="77" t="e">
        <f t="shared" si="3"/>
        <v>#DIV/0!</v>
      </c>
    </row>
    <row r="51" spans="2:8" s="65" customFormat="1" x14ac:dyDescent="0.25">
      <c r="B51" s="22" t="s">
        <v>242</v>
      </c>
      <c r="C51" s="121">
        <v>0</v>
      </c>
      <c r="D51" s="121">
        <v>1500</v>
      </c>
      <c r="E51" s="121">
        <v>1500</v>
      </c>
      <c r="F51" s="130">
        <v>1273.5999999999999</v>
      </c>
      <c r="G51" s="77"/>
      <c r="H51" s="77"/>
    </row>
    <row r="52" spans="2:8" s="65" customFormat="1" x14ac:dyDescent="0.25">
      <c r="B52" s="22" t="s">
        <v>243</v>
      </c>
      <c r="C52" s="121">
        <v>0</v>
      </c>
      <c r="D52" s="121">
        <v>1500</v>
      </c>
      <c r="E52" s="121">
        <v>1500</v>
      </c>
      <c r="F52" s="130">
        <v>1500</v>
      </c>
      <c r="G52" s="77"/>
      <c r="H52" s="77"/>
    </row>
    <row r="53" spans="2:8" s="65" customFormat="1" x14ac:dyDescent="0.25">
      <c r="B53" s="22" t="s">
        <v>173</v>
      </c>
      <c r="C53" s="121">
        <v>372.5</v>
      </c>
      <c r="D53" s="121">
        <v>0</v>
      </c>
      <c r="E53" s="121">
        <v>0</v>
      </c>
      <c r="F53" s="130">
        <v>0</v>
      </c>
      <c r="G53" s="77">
        <f t="shared" si="2"/>
        <v>0</v>
      </c>
      <c r="H53" s="77" t="e">
        <f t="shared" si="3"/>
        <v>#DIV/0!</v>
      </c>
    </row>
    <row r="54" spans="2:8" s="65" customFormat="1" ht="25.5" x14ac:dyDescent="0.25">
      <c r="B54" s="21" t="s">
        <v>157</v>
      </c>
      <c r="C54" s="121">
        <v>2393.5100000000002</v>
      </c>
      <c r="D54" s="121">
        <v>2145.14</v>
      </c>
      <c r="E54" s="121">
        <v>2145.14</v>
      </c>
      <c r="F54" s="130">
        <v>2500.1799999999998</v>
      </c>
      <c r="G54" s="77">
        <f t="shared" si="2"/>
        <v>104.45663481665002</v>
      </c>
      <c r="H54" s="77">
        <f t="shared" si="3"/>
        <v>116.55090110668766</v>
      </c>
    </row>
    <row r="55" spans="2:8" s="65" customFormat="1" x14ac:dyDescent="0.25">
      <c r="B55" s="21" t="s">
        <v>237</v>
      </c>
      <c r="C55" s="121">
        <v>0</v>
      </c>
      <c r="D55" s="121">
        <v>0</v>
      </c>
      <c r="E55" s="121">
        <v>0</v>
      </c>
      <c r="F55" s="130">
        <v>1640.59</v>
      </c>
      <c r="G55" s="77"/>
      <c r="H55" s="77"/>
    </row>
    <row r="56" spans="2:8" s="65" customFormat="1" ht="25.5" x14ac:dyDescent="0.25">
      <c r="B56" s="21" t="s">
        <v>239</v>
      </c>
      <c r="C56" s="121">
        <v>0</v>
      </c>
      <c r="D56" s="121">
        <v>199</v>
      </c>
      <c r="E56" s="121">
        <v>199</v>
      </c>
      <c r="F56" s="130">
        <v>0</v>
      </c>
      <c r="G56" s="77"/>
      <c r="H56" s="77"/>
    </row>
    <row r="57" spans="2:8" s="65" customFormat="1" x14ac:dyDescent="0.25">
      <c r="B57" s="21" t="s">
        <v>238</v>
      </c>
      <c r="C57" s="121">
        <v>0</v>
      </c>
      <c r="D57" s="121">
        <v>800</v>
      </c>
      <c r="E57" s="121">
        <v>800</v>
      </c>
      <c r="F57" s="130">
        <v>495</v>
      </c>
      <c r="G57" s="77"/>
      <c r="H57" s="77"/>
    </row>
    <row r="58" spans="2:8" s="65" customFormat="1" x14ac:dyDescent="0.25">
      <c r="B58" s="21"/>
      <c r="C58" s="123"/>
      <c r="D58" s="123"/>
      <c r="E58" s="123"/>
      <c r="F58" s="143"/>
      <c r="G58" s="77"/>
      <c r="H58" s="77"/>
    </row>
    <row r="59" spans="2:8" s="65" customFormat="1" x14ac:dyDescent="0.25">
      <c r="B59" s="69" t="s">
        <v>133</v>
      </c>
      <c r="C59" s="120">
        <f>C60+C61+C62+C63+C64+C65+C66+C67+C68+C69+C70+C71+C72+C73+C74+C75+C76+C77+C78+C79+C80+C81+C82+C83+C84</f>
        <v>98046.950000000012</v>
      </c>
      <c r="D59" s="120">
        <f>D60+D61+D62+D63+D64+D65+D66+D67+D68+D69+D70+D71+D72+D73+D74+D75+D76+D77+D78+D79+D80+D81+D82+D83+D84</f>
        <v>93677.66</v>
      </c>
      <c r="E59" s="120">
        <f>E60+E61+E62+E63+E64+E65+E66+E67+E68+E69+E70+E71+E72+E73+E74+E75+E76+E77+E78+E79+E80+E81+E82+E83+E84</f>
        <v>112738.55</v>
      </c>
      <c r="F59" s="120">
        <f>F60+F61+F62+F63+F64+F65+F66+F67+F68+F69+F70+F71+F72+F73+F74+F75+F76+F77+F78+F79+F80+F81+F82+F83+F84</f>
        <v>112738.55000000002</v>
      </c>
      <c r="G59" s="77">
        <f t="shared" si="2"/>
        <v>114.98424989252598</v>
      </c>
      <c r="H59" s="77">
        <f t="shared" si="3"/>
        <v>100.00000000000003</v>
      </c>
    </row>
    <row r="60" spans="2:8" s="65" customFormat="1" x14ac:dyDescent="0.25">
      <c r="B60" s="22" t="s">
        <v>158</v>
      </c>
      <c r="C60" s="121">
        <v>6756.25</v>
      </c>
      <c r="D60" s="121">
        <v>2800</v>
      </c>
      <c r="E60" s="121">
        <v>8100</v>
      </c>
      <c r="F60" s="130">
        <v>8091.73</v>
      </c>
      <c r="G60" s="77">
        <f t="shared" si="2"/>
        <v>119.76658649398703</v>
      </c>
      <c r="H60" s="77">
        <f t="shared" si="3"/>
        <v>99.897901234567897</v>
      </c>
    </row>
    <row r="61" spans="2:8" s="65" customFormat="1" x14ac:dyDescent="0.25">
      <c r="B61" s="22" t="s">
        <v>159</v>
      </c>
      <c r="C61" s="121">
        <v>31866.33</v>
      </c>
      <c r="D61" s="121">
        <v>30000</v>
      </c>
      <c r="E61" s="121">
        <v>33030.75</v>
      </c>
      <c r="F61" s="130">
        <v>19746.150000000001</v>
      </c>
      <c r="G61" s="77">
        <f t="shared" si="2"/>
        <v>61.965560514812964</v>
      </c>
      <c r="H61" s="77">
        <f t="shared" si="3"/>
        <v>59.781113053745386</v>
      </c>
    </row>
    <row r="62" spans="2:8" s="65" customFormat="1" x14ac:dyDescent="0.25">
      <c r="B62" s="22" t="s">
        <v>160</v>
      </c>
      <c r="C62" s="121">
        <v>843.75</v>
      </c>
      <c r="D62" s="121">
        <v>800</v>
      </c>
      <c r="E62" s="121">
        <v>800</v>
      </c>
      <c r="F62" s="130">
        <v>392.5</v>
      </c>
      <c r="G62" s="77">
        <f t="shared" si="2"/>
        <v>46.518518518518519</v>
      </c>
      <c r="H62" s="77">
        <f t="shared" si="3"/>
        <v>49.0625</v>
      </c>
    </row>
    <row r="63" spans="2:8" s="65" customFormat="1" x14ac:dyDescent="0.25">
      <c r="B63" s="22" t="s">
        <v>161</v>
      </c>
      <c r="C63" s="121">
        <v>8420.7199999999993</v>
      </c>
      <c r="D63" s="121">
        <v>5700</v>
      </c>
      <c r="E63" s="121">
        <v>6700</v>
      </c>
      <c r="F63" s="130">
        <v>6898.62</v>
      </c>
      <c r="G63" s="77">
        <f t="shared" si="2"/>
        <v>81.924348511766226</v>
      </c>
      <c r="H63" s="77">
        <f t="shared" si="3"/>
        <v>102.9644776119403</v>
      </c>
    </row>
    <row r="64" spans="2:8" s="65" customFormat="1" x14ac:dyDescent="0.25">
      <c r="B64" s="22" t="s">
        <v>162</v>
      </c>
      <c r="C64" s="121">
        <v>29.2</v>
      </c>
      <c r="D64" s="121">
        <v>50</v>
      </c>
      <c r="E64" s="121">
        <v>20</v>
      </c>
      <c r="F64" s="130">
        <v>0</v>
      </c>
      <c r="G64" s="77">
        <f t="shared" si="2"/>
        <v>0</v>
      </c>
      <c r="H64" s="77">
        <f t="shared" si="3"/>
        <v>0</v>
      </c>
    </row>
    <row r="65" spans="2:8" s="65" customFormat="1" x14ac:dyDescent="0.25">
      <c r="B65" s="22" t="s">
        <v>163</v>
      </c>
      <c r="C65" s="121">
        <v>16035.37</v>
      </c>
      <c r="D65" s="121">
        <v>16300</v>
      </c>
      <c r="E65" s="121">
        <v>18900</v>
      </c>
      <c r="F65" s="130">
        <v>24087.279999999999</v>
      </c>
      <c r="G65" s="77">
        <f t="shared" si="2"/>
        <v>150.21343442652088</v>
      </c>
      <c r="H65" s="77">
        <f t="shared" si="3"/>
        <v>127.44592592592592</v>
      </c>
    </row>
    <row r="66" spans="2:8" s="65" customFormat="1" x14ac:dyDescent="0.25">
      <c r="B66" s="22" t="s">
        <v>164</v>
      </c>
      <c r="C66" s="121">
        <v>823.37</v>
      </c>
      <c r="D66" s="121">
        <v>1100</v>
      </c>
      <c r="E66" s="121">
        <v>1000</v>
      </c>
      <c r="F66" s="130">
        <v>1107.75</v>
      </c>
      <c r="G66" s="77">
        <f t="shared" si="2"/>
        <v>134.53854281793119</v>
      </c>
      <c r="H66" s="77">
        <f t="shared" si="3"/>
        <v>110.77500000000001</v>
      </c>
    </row>
    <row r="67" spans="2:8" s="65" customFormat="1" x14ac:dyDescent="0.25">
      <c r="B67" s="22" t="s">
        <v>165</v>
      </c>
      <c r="C67" s="121">
        <v>0</v>
      </c>
      <c r="D67" s="121">
        <v>100</v>
      </c>
      <c r="E67" s="121">
        <v>0</v>
      </c>
      <c r="F67" s="130">
        <v>0</v>
      </c>
      <c r="G67" s="77" t="e">
        <f t="shared" si="2"/>
        <v>#DIV/0!</v>
      </c>
      <c r="H67" s="77" t="e">
        <f t="shared" si="3"/>
        <v>#DIV/0!</v>
      </c>
    </row>
    <row r="68" spans="2:8" s="65" customFormat="1" x14ac:dyDescent="0.25">
      <c r="B68" s="22" t="s">
        <v>166</v>
      </c>
      <c r="C68" s="121">
        <v>98.79</v>
      </c>
      <c r="D68" s="121">
        <v>100</v>
      </c>
      <c r="E68" s="121">
        <v>120</v>
      </c>
      <c r="F68" s="130">
        <v>119.49</v>
      </c>
      <c r="G68" s="77">
        <f t="shared" si="2"/>
        <v>120.95353780747038</v>
      </c>
      <c r="H68" s="77">
        <f t="shared" si="3"/>
        <v>99.574999999999989</v>
      </c>
    </row>
    <row r="69" spans="2:8" s="65" customFormat="1" x14ac:dyDescent="0.25">
      <c r="B69" s="22" t="s">
        <v>167</v>
      </c>
      <c r="C69" s="121">
        <v>1792.42</v>
      </c>
      <c r="D69" s="121">
        <v>1650</v>
      </c>
      <c r="E69" s="121">
        <v>2200</v>
      </c>
      <c r="F69" s="130">
        <v>2248.1</v>
      </c>
      <c r="G69" s="77">
        <f t="shared" si="2"/>
        <v>125.42261300364869</v>
      </c>
      <c r="H69" s="77">
        <f t="shared" si="3"/>
        <v>102.18636363636364</v>
      </c>
    </row>
    <row r="70" spans="2:8" s="65" customFormat="1" x14ac:dyDescent="0.25">
      <c r="B70" s="22" t="s">
        <v>168</v>
      </c>
      <c r="C70" s="121">
        <v>1684.4</v>
      </c>
      <c r="D70" s="121">
        <v>1600</v>
      </c>
      <c r="E70" s="121">
        <v>3800</v>
      </c>
      <c r="F70" s="130">
        <v>3644.32</v>
      </c>
      <c r="G70" s="77">
        <f t="shared" si="2"/>
        <v>216.35715981952029</v>
      </c>
      <c r="H70" s="77">
        <f t="shared" si="3"/>
        <v>95.90315789473685</v>
      </c>
    </row>
    <row r="71" spans="2:8" s="65" customFormat="1" x14ac:dyDescent="0.25">
      <c r="B71" s="22" t="s">
        <v>169</v>
      </c>
      <c r="C71" s="121">
        <v>106.2</v>
      </c>
      <c r="D71" s="121">
        <v>120</v>
      </c>
      <c r="E71" s="121">
        <v>70</v>
      </c>
      <c r="F71" s="130">
        <v>63.72</v>
      </c>
      <c r="G71" s="77">
        <f t="shared" si="2"/>
        <v>60</v>
      </c>
      <c r="H71" s="77">
        <f t="shared" si="3"/>
        <v>91.028571428571425</v>
      </c>
    </row>
    <row r="72" spans="2:8" s="65" customFormat="1" x14ac:dyDescent="0.25">
      <c r="B72" s="22" t="s">
        <v>170</v>
      </c>
      <c r="C72" s="121">
        <v>4889.78</v>
      </c>
      <c r="D72" s="121">
        <v>5000</v>
      </c>
      <c r="E72" s="121">
        <v>5500</v>
      </c>
      <c r="F72" s="130">
        <v>6253.72</v>
      </c>
      <c r="G72" s="77">
        <f t="shared" si="2"/>
        <v>127.89368846860188</v>
      </c>
      <c r="H72" s="77">
        <f t="shared" si="3"/>
        <v>113.70400000000001</v>
      </c>
    </row>
    <row r="73" spans="2:8" s="65" customFormat="1" x14ac:dyDescent="0.25">
      <c r="B73" s="22" t="s">
        <v>228</v>
      </c>
      <c r="C73" s="121">
        <v>17934.77</v>
      </c>
      <c r="D73" s="121">
        <v>21000</v>
      </c>
      <c r="E73" s="121">
        <v>24500</v>
      </c>
      <c r="F73" s="130">
        <v>32348.49</v>
      </c>
      <c r="G73" s="77">
        <f t="shared" si="2"/>
        <v>180.36746498561175</v>
      </c>
      <c r="H73" s="77">
        <f t="shared" si="3"/>
        <v>132.0346530612245</v>
      </c>
    </row>
    <row r="74" spans="2:8" s="65" customFormat="1" x14ac:dyDescent="0.25">
      <c r="B74" s="22" t="s">
        <v>171</v>
      </c>
      <c r="C74" s="121">
        <v>2459.8000000000002</v>
      </c>
      <c r="D74" s="121">
        <v>2550</v>
      </c>
      <c r="E74" s="121">
        <v>2400</v>
      </c>
      <c r="F74" s="130">
        <v>2385</v>
      </c>
      <c r="G74" s="77">
        <f t="shared" si="2"/>
        <v>96.959102366046011</v>
      </c>
      <c r="H74" s="77">
        <f t="shared" si="3"/>
        <v>99.375</v>
      </c>
    </row>
    <row r="75" spans="2:8" s="65" customFormat="1" x14ac:dyDescent="0.25">
      <c r="B75" s="22" t="s">
        <v>172</v>
      </c>
      <c r="C75" s="121">
        <v>0</v>
      </c>
      <c r="D75" s="121">
        <v>100</v>
      </c>
      <c r="E75" s="121">
        <v>0</v>
      </c>
      <c r="F75" s="130">
        <v>0</v>
      </c>
      <c r="G75" s="77" t="e">
        <f t="shared" si="2"/>
        <v>#DIV/0!</v>
      </c>
      <c r="H75" s="77" t="e">
        <f t="shared" si="3"/>
        <v>#DIV/0!</v>
      </c>
    </row>
    <row r="76" spans="2:8" s="65" customFormat="1" x14ac:dyDescent="0.25">
      <c r="B76" s="22" t="s">
        <v>173</v>
      </c>
      <c r="C76" s="121">
        <v>1954.5</v>
      </c>
      <c r="D76" s="121">
        <v>1800</v>
      </c>
      <c r="E76" s="121">
        <v>2000</v>
      </c>
      <c r="F76" s="130">
        <v>2181.67</v>
      </c>
      <c r="G76" s="77">
        <f t="shared" si="2"/>
        <v>111.62292146328984</v>
      </c>
      <c r="H76" s="77">
        <f t="shared" si="3"/>
        <v>109.0835</v>
      </c>
    </row>
    <row r="77" spans="2:8" s="65" customFormat="1" x14ac:dyDescent="0.25">
      <c r="B77" s="22" t="s">
        <v>174</v>
      </c>
      <c r="C77" s="121">
        <v>156.30000000000001</v>
      </c>
      <c r="D77" s="121">
        <v>200</v>
      </c>
      <c r="E77" s="121">
        <v>300</v>
      </c>
      <c r="F77" s="130">
        <v>287.41000000000003</v>
      </c>
      <c r="G77" s="77">
        <f t="shared" si="2"/>
        <v>183.88355726167626</v>
      </c>
      <c r="H77" s="77">
        <f t="shared" si="3"/>
        <v>95.803333333333342</v>
      </c>
    </row>
    <row r="78" spans="2:8" s="65" customFormat="1" x14ac:dyDescent="0.25">
      <c r="B78" s="22" t="s">
        <v>175</v>
      </c>
      <c r="C78" s="121">
        <v>1828.4</v>
      </c>
      <c r="D78" s="121">
        <v>2100</v>
      </c>
      <c r="E78" s="121">
        <v>2400</v>
      </c>
      <c r="F78" s="130">
        <v>2127.2199999999998</v>
      </c>
      <c r="G78" s="77">
        <f t="shared" si="2"/>
        <v>116.34325092977464</v>
      </c>
      <c r="H78" s="77">
        <f t="shared" si="3"/>
        <v>88.634166666666658</v>
      </c>
    </row>
    <row r="79" spans="2:8" s="65" customFormat="1" x14ac:dyDescent="0.25">
      <c r="B79" s="22" t="s">
        <v>176</v>
      </c>
      <c r="C79" s="121">
        <v>0</v>
      </c>
      <c r="D79" s="121">
        <v>40</v>
      </c>
      <c r="E79" s="121">
        <v>70</v>
      </c>
      <c r="F79" s="130">
        <v>0</v>
      </c>
      <c r="G79" s="77" t="e">
        <f t="shared" si="2"/>
        <v>#DIV/0!</v>
      </c>
      <c r="H79" s="77">
        <f t="shared" si="3"/>
        <v>0</v>
      </c>
    </row>
    <row r="80" spans="2:8" s="65" customFormat="1" x14ac:dyDescent="0.25">
      <c r="B80" s="22" t="s">
        <v>177</v>
      </c>
      <c r="C80" s="121">
        <v>62</v>
      </c>
      <c r="D80" s="121">
        <v>60</v>
      </c>
      <c r="E80" s="121">
        <v>70</v>
      </c>
      <c r="F80" s="130">
        <v>62</v>
      </c>
      <c r="G80" s="77">
        <f t="shared" si="2"/>
        <v>100</v>
      </c>
      <c r="H80" s="77">
        <f t="shared" si="3"/>
        <v>88.571428571428569</v>
      </c>
    </row>
    <row r="81" spans="2:8" s="65" customFormat="1" x14ac:dyDescent="0.25">
      <c r="B81" s="22" t="s">
        <v>178</v>
      </c>
      <c r="C81" s="121">
        <v>6.32</v>
      </c>
      <c r="D81" s="121">
        <v>10</v>
      </c>
      <c r="E81" s="121">
        <v>70</v>
      </c>
      <c r="F81" s="130">
        <v>42.48</v>
      </c>
      <c r="G81" s="77">
        <f t="shared" si="2"/>
        <v>672.15189873417717</v>
      </c>
      <c r="H81" s="77">
        <f t="shared" si="3"/>
        <v>60.685714285714276</v>
      </c>
    </row>
    <row r="82" spans="2:8" s="65" customFormat="1" x14ac:dyDescent="0.25">
      <c r="B82" s="22" t="s">
        <v>179</v>
      </c>
      <c r="C82" s="121">
        <v>0</v>
      </c>
      <c r="D82" s="121">
        <v>50</v>
      </c>
      <c r="E82" s="121">
        <v>70</v>
      </c>
      <c r="F82" s="130">
        <v>65.36</v>
      </c>
      <c r="G82" s="77" t="e">
        <f t="shared" si="2"/>
        <v>#DIV/0!</v>
      </c>
      <c r="H82" s="77">
        <f t="shared" si="3"/>
        <v>93.371428571428567</v>
      </c>
    </row>
    <row r="83" spans="2:8" s="65" customFormat="1" x14ac:dyDescent="0.25">
      <c r="B83" s="22" t="s">
        <v>180</v>
      </c>
      <c r="C83" s="121">
        <v>298.27999999999997</v>
      </c>
      <c r="D83" s="121">
        <v>431.66</v>
      </c>
      <c r="E83" s="121">
        <v>530</v>
      </c>
      <c r="F83" s="130">
        <v>504.69</v>
      </c>
      <c r="G83" s="77">
        <f t="shared" si="2"/>
        <v>169.20008046131153</v>
      </c>
      <c r="H83" s="77">
        <f t="shared" si="3"/>
        <v>95.224528301886792</v>
      </c>
    </row>
    <row r="84" spans="2:8" s="65" customFormat="1" x14ac:dyDescent="0.25">
      <c r="B84" s="22" t="s">
        <v>155</v>
      </c>
      <c r="C84" s="121">
        <v>0</v>
      </c>
      <c r="D84" s="121">
        <v>16</v>
      </c>
      <c r="E84" s="121">
        <v>87.8</v>
      </c>
      <c r="F84" s="130">
        <v>80.849999999999994</v>
      </c>
      <c r="G84" s="77" t="e">
        <f t="shared" si="2"/>
        <v>#DIV/0!</v>
      </c>
      <c r="H84" s="77">
        <f t="shared" si="3"/>
        <v>92.084282460136663</v>
      </c>
    </row>
    <row r="85" spans="2:8" s="65" customFormat="1" x14ac:dyDescent="0.25">
      <c r="B85" s="22"/>
      <c r="C85" s="123"/>
      <c r="D85" s="123"/>
      <c r="E85" s="123"/>
      <c r="F85" s="143"/>
      <c r="G85" s="77"/>
      <c r="H85" s="77"/>
    </row>
    <row r="86" spans="2:8" s="65" customFormat="1" x14ac:dyDescent="0.25">
      <c r="B86" s="69" t="s">
        <v>134</v>
      </c>
      <c r="C86" s="120">
        <f>C87+C88+C89+C90+C91+C92+C93+C94+C95+C96+C97+C98</f>
        <v>1112157.3599999999</v>
      </c>
      <c r="D86" s="120">
        <f>D87+D88+D89+D90+D91+D92+D93+D95+D96+D97+D94+D98</f>
        <v>1055080</v>
      </c>
      <c r="E86" s="120">
        <f>E87+E88+E89+E90+E91+E92+E93+E95+E96+E97+E94+E98</f>
        <v>1378110</v>
      </c>
      <c r="F86" s="120">
        <f>F87+F88+F89+F90+F91+F92+F93+F95+F96+F97+F94+F98</f>
        <v>1351033.8699999999</v>
      </c>
      <c r="G86" s="77">
        <f t="shared" si="2"/>
        <v>121.47866107724181</v>
      </c>
      <c r="H86" s="77">
        <f t="shared" si="3"/>
        <v>98.035270769387054</v>
      </c>
    </row>
    <row r="87" spans="2:8" s="65" customFormat="1" x14ac:dyDescent="0.25">
      <c r="B87" s="24" t="s">
        <v>146</v>
      </c>
      <c r="C87" s="121">
        <v>908043.91</v>
      </c>
      <c r="D87" s="121">
        <v>869210</v>
      </c>
      <c r="E87" s="121">
        <v>1136000</v>
      </c>
      <c r="F87" s="130">
        <v>1113487.48</v>
      </c>
      <c r="G87" s="77">
        <f t="shared" si="2"/>
        <v>122.62484971679397</v>
      </c>
      <c r="H87" s="77">
        <f t="shared" si="3"/>
        <v>98.018264084507052</v>
      </c>
    </row>
    <row r="88" spans="2:8" s="65" customFormat="1" x14ac:dyDescent="0.25">
      <c r="B88" s="24" t="s">
        <v>147</v>
      </c>
      <c r="C88" s="121">
        <v>45810.99</v>
      </c>
      <c r="D88" s="121">
        <v>33180</v>
      </c>
      <c r="E88" s="121">
        <v>46000</v>
      </c>
      <c r="F88" s="130">
        <v>47750.42</v>
      </c>
      <c r="G88" s="77">
        <f t="shared" si="2"/>
        <v>104.23354745225981</v>
      </c>
      <c r="H88" s="77">
        <f t="shared" si="3"/>
        <v>103.8052608695652</v>
      </c>
    </row>
    <row r="89" spans="2:8" s="65" customFormat="1" x14ac:dyDescent="0.25">
      <c r="B89" s="24" t="s">
        <v>148</v>
      </c>
      <c r="C89" s="121">
        <v>151030.15</v>
      </c>
      <c r="D89" s="121">
        <v>143380</v>
      </c>
      <c r="E89" s="121">
        <v>187300</v>
      </c>
      <c r="F89" s="130">
        <v>183635.25</v>
      </c>
      <c r="G89" s="77">
        <f t="shared" si="2"/>
        <v>121.5884709112717</v>
      </c>
      <c r="H89" s="77">
        <f t="shared" si="3"/>
        <v>98.043379604911905</v>
      </c>
    </row>
    <row r="90" spans="2:8" s="65" customFormat="1" x14ac:dyDescent="0.25">
      <c r="B90" s="24" t="s">
        <v>149</v>
      </c>
      <c r="C90" s="121">
        <v>0</v>
      </c>
      <c r="D90" s="121">
        <v>80</v>
      </c>
      <c r="E90" s="121">
        <v>10</v>
      </c>
      <c r="F90" s="130">
        <v>0</v>
      </c>
      <c r="G90" s="77" t="e">
        <f t="shared" si="2"/>
        <v>#DIV/0!</v>
      </c>
      <c r="H90" s="77">
        <f t="shared" si="3"/>
        <v>0</v>
      </c>
    </row>
    <row r="91" spans="2:8" s="65" customFormat="1" x14ac:dyDescent="0.25">
      <c r="B91" s="24" t="s">
        <v>150</v>
      </c>
      <c r="C91" s="121">
        <v>890.9</v>
      </c>
      <c r="D91" s="121">
        <v>660</v>
      </c>
      <c r="E91" s="121">
        <v>1900</v>
      </c>
      <c r="F91" s="130">
        <v>500</v>
      </c>
      <c r="G91" s="77">
        <f t="shared" si="2"/>
        <v>56.123021663486362</v>
      </c>
      <c r="H91" s="77">
        <f t="shared" si="3"/>
        <v>26.315789473684209</v>
      </c>
    </row>
    <row r="92" spans="2:8" s="65" customFormat="1" x14ac:dyDescent="0.25">
      <c r="B92" s="24" t="s">
        <v>151</v>
      </c>
      <c r="C92" s="121">
        <v>1320.51</v>
      </c>
      <c r="D92" s="121">
        <v>470</v>
      </c>
      <c r="E92" s="121">
        <v>1600</v>
      </c>
      <c r="F92" s="130">
        <v>2583.8200000000002</v>
      </c>
      <c r="G92" s="77">
        <f t="shared" si="2"/>
        <v>195.66834026247437</v>
      </c>
      <c r="H92" s="77">
        <f t="shared" si="3"/>
        <v>161.48875000000001</v>
      </c>
    </row>
    <row r="93" spans="2:8" s="65" customFormat="1" x14ac:dyDescent="0.25">
      <c r="B93" s="24" t="s">
        <v>152</v>
      </c>
      <c r="C93" s="121">
        <v>35.01</v>
      </c>
      <c r="D93" s="121">
        <v>0</v>
      </c>
      <c r="E93" s="121">
        <v>0</v>
      </c>
      <c r="F93" s="130">
        <v>488.9</v>
      </c>
      <c r="G93" s="77">
        <f t="shared" si="2"/>
        <v>1396.4581548129106</v>
      </c>
      <c r="H93" s="77" t="e">
        <f t="shared" si="3"/>
        <v>#DIV/0!</v>
      </c>
    </row>
    <row r="94" spans="2:8" s="65" customFormat="1" x14ac:dyDescent="0.25">
      <c r="B94" s="75" t="s">
        <v>176</v>
      </c>
      <c r="C94" s="121">
        <v>1327.23</v>
      </c>
      <c r="D94" s="121">
        <v>0</v>
      </c>
      <c r="E94" s="121">
        <v>0</v>
      </c>
      <c r="F94" s="130">
        <v>0</v>
      </c>
      <c r="G94" s="77">
        <f t="shared" si="2"/>
        <v>0</v>
      </c>
      <c r="H94" s="77" t="e">
        <f t="shared" si="3"/>
        <v>#DIV/0!</v>
      </c>
    </row>
    <row r="95" spans="2:8" s="65" customFormat="1" x14ac:dyDescent="0.25">
      <c r="B95" s="24" t="s">
        <v>153</v>
      </c>
      <c r="C95" s="121">
        <v>1928.86</v>
      </c>
      <c r="D95" s="121">
        <v>3320</v>
      </c>
      <c r="E95" s="121">
        <v>2000</v>
      </c>
      <c r="F95" s="130">
        <v>1988</v>
      </c>
      <c r="G95" s="77">
        <f t="shared" si="2"/>
        <v>103.06605974513442</v>
      </c>
      <c r="H95" s="77">
        <f t="shared" si="3"/>
        <v>99.4</v>
      </c>
    </row>
    <row r="96" spans="2:8" s="65" customFormat="1" x14ac:dyDescent="0.25">
      <c r="B96" s="24" t="s">
        <v>154</v>
      </c>
      <c r="C96" s="121">
        <v>580.66</v>
      </c>
      <c r="D96" s="121">
        <v>2130</v>
      </c>
      <c r="E96" s="121">
        <v>2100</v>
      </c>
      <c r="F96" s="130">
        <v>0</v>
      </c>
      <c r="G96" s="77">
        <f t="shared" si="2"/>
        <v>0</v>
      </c>
      <c r="H96" s="77">
        <f t="shared" si="3"/>
        <v>0</v>
      </c>
    </row>
    <row r="97" spans="2:8" s="65" customFormat="1" x14ac:dyDescent="0.25">
      <c r="B97" s="24" t="s">
        <v>155</v>
      </c>
      <c r="C97" s="121">
        <v>591.14</v>
      </c>
      <c r="D97" s="121">
        <v>1990</v>
      </c>
      <c r="E97" s="121">
        <v>500</v>
      </c>
      <c r="F97" s="130">
        <v>0</v>
      </c>
      <c r="G97" s="77">
        <f>F97/C97*100</f>
        <v>0</v>
      </c>
      <c r="H97" s="77">
        <f>F97/E97*100</f>
        <v>0</v>
      </c>
    </row>
    <row r="98" spans="2:8" s="65" customFormat="1" x14ac:dyDescent="0.25">
      <c r="B98" s="75" t="s">
        <v>184</v>
      </c>
      <c r="C98" s="76">
        <v>598</v>
      </c>
      <c r="D98" s="137">
        <v>660</v>
      </c>
      <c r="E98" s="137">
        <v>700</v>
      </c>
      <c r="F98" s="77">
        <v>600</v>
      </c>
      <c r="G98" s="77">
        <f>F98/C98*100</f>
        <v>100.33444816053512</v>
      </c>
      <c r="H98" s="77">
        <f>F98/E98*100</f>
        <v>85.714285714285708</v>
      </c>
    </row>
    <row r="99" spans="2:8" s="65" customFormat="1" ht="25.5" x14ac:dyDescent="0.25">
      <c r="B99" s="47" t="s">
        <v>138</v>
      </c>
      <c r="C99" s="120">
        <f>C100</f>
        <v>1183.02</v>
      </c>
      <c r="D99" s="120">
        <f>D100</f>
        <v>1125.93</v>
      </c>
      <c r="E99" s="120">
        <f>E100</f>
        <v>1125.93</v>
      </c>
      <c r="F99" s="148">
        <f>F100</f>
        <v>1125.93</v>
      </c>
      <c r="G99" s="77">
        <f t="shared" si="2"/>
        <v>95.174215144291736</v>
      </c>
      <c r="H99" s="77">
        <f t="shared" si="3"/>
        <v>100</v>
      </c>
    </row>
    <row r="100" spans="2:8" s="65" customFormat="1" x14ac:dyDescent="0.25">
      <c r="B100" s="24" t="s">
        <v>156</v>
      </c>
      <c r="C100" s="121">
        <v>1183.02</v>
      </c>
      <c r="D100" s="121">
        <v>1125.93</v>
      </c>
      <c r="E100" s="121">
        <v>1125.93</v>
      </c>
      <c r="F100" s="128">
        <v>1125.93</v>
      </c>
      <c r="G100" s="77">
        <f t="shared" si="2"/>
        <v>95.174215144291736</v>
      </c>
      <c r="H100" s="77">
        <f t="shared" si="3"/>
        <v>100</v>
      </c>
    </row>
    <row r="101" spans="2:8" s="65" customFormat="1" x14ac:dyDescent="0.25">
      <c r="B101" s="24"/>
      <c r="C101" s="123"/>
      <c r="D101" s="123"/>
      <c r="E101" s="123"/>
      <c r="F101" s="149"/>
      <c r="G101" s="77"/>
      <c r="H101" s="77"/>
    </row>
    <row r="102" spans="2:8" s="65" customFormat="1" x14ac:dyDescent="0.25">
      <c r="B102" s="12" t="s">
        <v>245</v>
      </c>
      <c r="C102" s="127"/>
      <c r="D102" s="127"/>
      <c r="E102" s="127"/>
      <c r="F102" s="74"/>
      <c r="G102" s="77" t="e">
        <f t="shared" si="2"/>
        <v>#DIV/0!</v>
      </c>
      <c r="H102" s="77" t="e">
        <f t="shared" si="3"/>
        <v>#DIV/0!</v>
      </c>
    </row>
    <row r="103" spans="2:8" s="65" customFormat="1" x14ac:dyDescent="0.25">
      <c r="B103" s="22" t="s">
        <v>244</v>
      </c>
      <c r="C103" s="120">
        <f>C105+C104</f>
        <v>1974</v>
      </c>
      <c r="D103" s="120">
        <f t="shared" ref="D103:E103" si="4">D105</f>
        <v>3320</v>
      </c>
      <c r="E103" s="120">
        <f t="shared" si="4"/>
        <v>1000</v>
      </c>
      <c r="F103" s="120">
        <f>F105+F104</f>
        <v>954</v>
      </c>
      <c r="G103" s="77">
        <f t="shared" si="2"/>
        <v>48.328267477203646</v>
      </c>
      <c r="H103" s="77">
        <f t="shared" si="3"/>
        <v>95.399999999999991</v>
      </c>
    </row>
    <row r="104" spans="2:8" s="65" customFormat="1" x14ac:dyDescent="0.25">
      <c r="B104" s="22" t="s">
        <v>158</v>
      </c>
      <c r="C104" s="121">
        <v>300</v>
      </c>
      <c r="D104" s="121">
        <v>0</v>
      </c>
      <c r="E104" s="121">
        <v>0</v>
      </c>
      <c r="F104" s="121">
        <v>640</v>
      </c>
      <c r="G104" s="77">
        <f t="shared" si="2"/>
        <v>213.33333333333334</v>
      </c>
      <c r="H104" s="77" t="e">
        <f t="shared" si="3"/>
        <v>#DIV/0!</v>
      </c>
    </row>
    <row r="105" spans="2:8" s="65" customFormat="1" x14ac:dyDescent="0.25">
      <c r="B105" s="22" t="s">
        <v>179</v>
      </c>
      <c r="C105" s="128">
        <v>1674</v>
      </c>
      <c r="D105" s="121">
        <v>3320</v>
      </c>
      <c r="E105" s="121">
        <v>1000</v>
      </c>
      <c r="F105" s="128">
        <v>314</v>
      </c>
      <c r="G105" s="77">
        <f t="shared" si="2"/>
        <v>18.757467144563918</v>
      </c>
      <c r="H105" s="77">
        <f t="shared" si="3"/>
        <v>31.4</v>
      </c>
    </row>
    <row r="106" spans="2:8" s="65" customFormat="1" x14ac:dyDescent="0.25">
      <c r="B106" s="24"/>
      <c r="C106" s="127"/>
      <c r="D106" s="127"/>
      <c r="E106" s="127"/>
      <c r="F106" s="74"/>
      <c r="G106" s="77"/>
      <c r="H106" s="77"/>
    </row>
    <row r="107" spans="2:8" s="65" customFormat="1" x14ac:dyDescent="0.25">
      <c r="B107" s="12" t="s">
        <v>19</v>
      </c>
      <c r="C107" s="127"/>
      <c r="D107" s="127"/>
      <c r="E107" s="127"/>
      <c r="F107" s="74"/>
      <c r="G107" s="77"/>
      <c r="H107" s="77"/>
    </row>
    <row r="108" spans="2:8" s="65" customFormat="1" x14ac:dyDescent="0.25">
      <c r="B108" s="69" t="s">
        <v>139</v>
      </c>
      <c r="C108" s="120">
        <f>C110+C111+C112+C113+C115+C116+C117+C118+C119+C120+C121+C122+C123+C125+C128+C129+C130+C131+C133+C136+C137+C139+C140+C141+C114</f>
        <v>59685.97</v>
      </c>
      <c r="D108" s="120">
        <f>D110+D111+D112+D113+D115+D116+D117+D118+D119+D120+D121+D122+D123+D125+D128+D129+D130+D131+D133+D136+D137+D139+D140+D141+D109</f>
        <v>54460</v>
      </c>
      <c r="E108" s="120">
        <f>E110+E111+E112+E113+E115+E116+E117+E118+E119+E120+E121+E122+E123+E125+E128+E129+E130+E131+E133+E136+E137+E139+E140+E141+E126+E127+E132+E134+E135+E124+E138</f>
        <v>60000</v>
      </c>
      <c r="F108" s="120">
        <f>F110+F111+F112+F113+F115+F116+F117+F118+F119+F120+F121+F122+F123+F125+F128+F129+F130+F131+F133+F136+F137+F139+F140+F141+F126+F127+F132+F134+F135+F124+F138</f>
        <v>60462.86</v>
      </c>
      <c r="G108" s="77">
        <f t="shared" si="2"/>
        <v>101.30162917684005</v>
      </c>
      <c r="H108" s="77">
        <f t="shared" si="3"/>
        <v>100.77143333333333</v>
      </c>
    </row>
    <row r="109" spans="2:8" s="65" customFormat="1" ht="25.5" x14ac:dyDescent="0.25">
      <c r="B109" s="60" t="s">
        <v>140</v>
      </c>
      <c r="C109" s="127"/>
      <c r="D109" s="121">
        <v>0</v>
      </c>
      <c r="E109" s="121">
        <v>0</v>
      </c>
      <c r="F109" s="74"/>
      <c r="G109" s="77"/>
      <c r="H109" s="77"/>
    </row>
    <row r="110" spans="2:8" s="65" customFormat="1" x14ac:dyDescent="0.25">
      <c r="B110" s="60" t="s">
        <v>146</v>
      </c>
      <c r="C110" s="121">
        <v>2206.81</v>
      </c>
      <c r="D110" s="121">
        <v>3420</v>
      </c>
      <c r="E110" s="121">
        <v>5000</v>
      </c>
      <c r="F110" s="130">
        <v>2328</v>
      </c>
      <c r="G110" s="77">
        <f t="shared" si="2"/>
        <v>105.4916372501484</v>
      </c>
      <c r="H110" s="77">
        <f t="shared" si="3"/>
        <v>46.56</v>
      </c>
    </row>
    <row r="111" spans="2:8" s="65" customFormat="1" x14ac:dyDescent="0.25">
      <c r="B111" s="60" t="s">
        <v>147</v>
      </c>
      <c r="C111" s="121">
        <v>10951.14</v>
      </c>
      <c r="D111" s="121">
        <v>3980</v>
      </c>
      <c r="E111" s="121">
        <v>7000</v>
      </c>
      <c r="F111" s="130">
        <v>13320.57</v>
      </c>
      <c r="G111" s="77">
        <f t="shared" si="2"/>
        <v>121.63637758260784</v>
      </c>
      <c r="H111" s="77">
        <f t="shared" si="3"/>
        <v>190.29385714285715</v>
      </c>
    </row>
    <row r="112" spans="2:8" s="65" customFormat="1" x14ac:dyDescent="0.25">
      <c r="B112" s="60" t="s">
        <v>148</v>
      </c>
      <c r="C112" s="121">
        <v>1343.91</v>
      </c>
      <c r="D112" s="121">
        <v>560</v>
      </c>
      <c r="E112" s="121">
        <v>850</v>
      </c>
      <c r="F112" s="130">
        <v>384.12</v>
      </c>
      <c r="G112" s="77">
        <f t="shared" si="2"/>
        <v>28.582271134227739</v>
      </c>
      <c r="H112" s="77">
        <f t="shared" si="3"/>
        <v>45.190588235294115</v>
      </c>
    </row>
    <row r="113" spans="2:8" s="65" customFormat="1" x14ac:dyDescent="0.25">
      <c r="B113" s="22" t="s">
        <v>158</v>
      </c>
      <c r="C113" s="121">
        <v>5541.66</v>
      </c>
      <c r="D113" s="121">
        <v>3980</v>
      </c>
      <c r="E113" s="121">
        <v>9400</v>
      </c>
      <c r="F113" s="130">
        <v>11038.17</v>
      </c>
      <c r="G113" s="77">
        <f t="shared" si="2"/>
        <v>199.18526217775903</v>
      </c>
      <c r="H113" s="77">
        <f t="shared" si="3"/>
        <v>117.42734042553191</v>
      </c>
    </row>
    <row r="114" spans="2:8" s="65" customFormat="1" x14ac:dyDescent="0.25">
      <c r="B114" s="22" t="s">
        <v>159</v>
      </c>
      <c r="C114" s="121">
        <v>3074.81</v>
      </c>
      <c r="D114" s="121">
        <v>0</v>
      </c>
      <c r="E114" s="121">
        <v>0</v>
      </c>
      <c r="F114" s="130">
        <v>0</v>
      </c>
      <c r="G114" s="77">
        <f t="shared" si="2"/>
        <v>0</v>
      </c>
      <c r="H114" s="77" t="e">
        <f t="shared" si="3"/>
        <v>#DIV/0!</v>
      </c>
    </row>
    <row r="115" spans="2:8" s="65" customFormat="1" x14ac:dyDescent="0.25">
      <c r="B115" s="22" t="s">
        <v>160</v>
      </c>
      <c r="C115" s="121">
        <v>614.5</v>
      </c>
      <c r="D115" s="121">
        <v>800</v>
      </c>
      <c r="E115" s="121">
        <v>700</v>
      </c>
      <c r="F115" s="130">
        <v>418.75</v>
      </c>
      <c r="G115" s="77">
        <f t="shared" si="2"/>
        <v>68.144833197721724</v>
      </c>
      <c r="H115" s="77">
        <f t="shared" si="3"/>
        <v>59.821428571428569</v>
      </c>
    </row>
    <row r="116" spans="2:8" s="65" customFormat="1" x14ac:dyDescent="0.25">
      <c r="B116" s="22" t="s">
        <v>161</v>
      </c>
      <c r="C116" s="121">
        <v>2189.66</v>
      </c>
      <c r="D116" s="121">
        <v>5440</v>
      </c>
      <c r="E116" s="121">
        <v>3700</v>
      </c>
      <c r="F116" s="130">
        <v>4073.78</v>
      </c>
      <c r="G116" s="77">
        <f t="shared" si="2"/>
        <v>186.04623548861468</v>
      </c>
      <c r="H116" s="77">
        <f t="shared" si="3"/>
        <v>110.10216216216217</v>
      </c>
    </row>
    <row r="117" spans="2:8" s="65" customFormat="1" x14ac:dyDescent="0.25">
      <c r="B117" s="22" t="s">
        <v>162</v>
      </c>
      <c r="C117" s="121">
        <v>1351.24</v>
      </c>
      <c r="D117" s="121">
        <v>930</v>
      </c>
      <c r="E117" s="121">
        <v>800</v>
      </c>
      <c r="F117" s="130">
        <v>1334.27</v>
      </c>
      <c r="G117" s="77">
        <f t="shared" si="2"/>
        <v>98.744116515200858</v>
      </c>
      <c r="H117" s="77">
        <f t="shared" si="3"/>
        <v>166.78375</v>
      </c>
    </row>
    <row r="118" spans="2:8" s="65" customFormat="1" x14ac:dyDescent="0.25">
      <c r="B118" s="22" t="s">
        <v>163</v>
      </c>
      <c r="C118" s="121">
        <v>4193.72</v>
      </c>
      <c r="D118" s="121">
        <v>11020</v>
      </c>
      <c r="E118" s="121">
        <v>7900</v>
      </c>
      <c r="F118" s="130">
        <v>167.8</v>
      </c>
      <c r="G118" s="77">
        <f t="shared" si="2"/>
        <v>4.001220873115038</v>
      </c>
      <c r="H118" s="77">
        <f t="shared" si="3"/>
        <v>2.1240506329113926</v>
      </c>
    </row>
    <row r="119" spans="2:8" s="65" customFormat="1" x14ac:dyDescent="0.25">
      <c r="B119" s="22" t="s">
        <v>164</v>
      </c>
      <c r="C119" s="121">
        <v>2950.75</v>
      </c>
      <c r="D119" s="121">
        <v>4640</v>
      </c>
      <c r="E119" s="121">
        <v>2300</v>
      </c>
      <c r="F119" s="130">
        <v>3471.2</v>
      </c>
      <c r="G119" s="77">
        <f t="shared" si="2"/>
        <v>117.63788867237142</v>
      </c>
      <c r="H119" s="77">
        <f t="shared" si="3"/>
        <v>150.92173913043479</v>
      </c>
    </row>
    <row r="120" spans="2:8" s="65" customFormat="1" x14ac:dyDescent="0.25">
      <c r="B120" s="22" t="s">
        <v>165</v>
      </c>
      <c r="C120" s="121">
        <v>1689.33</v>
      </c>
      <c r="D120" s="121">
        <v>400</v>
      </c>
      <c r="E120" s="121">
        <v>500</v>
      </c>
      <c r="F120" s="130">
        <v>1296.1600000000001</v>
      </c>
      <c r="G120" s="77">
        <f t="shared" si="2"/>
        <v>76.726276097624506</v>
      </c>
      <c r="H120" s="77">
        <f t="shared" si="3"/>
        <v>259.23199999999997</v>
      </c>
    </row>
    <row r="121" spans="2:8" s="65" customFormat="1" x14ac:dyDescent="0.25">
      <c r="B121" s="22" t="s">
        <v>166</v>
      </c>
      <c r="C121" s="121">
        <v>220.58</v>
      </c>
      <c r="D121" s="121">
        <v>400</v>
      </c>
      <c r="E121" s="121">
        <v>400</v>
      </c>
      <c r="F121" s="130">
        <v>180.56</v>
      </c>
      <c r="G121" s="77">
        <f t="shared" si="2"/>
        <v>81.85692265844591</v>
      </c>
      <c r="H121" s="77">
        <f t="shared" si="3"/>
        <v>45.14</v>
      </c>
    </row>
    <row r="122" spans="2:8" s="65" customFormat="1" x14ac:dyDescent="0.25">
      <c r="B122" s="22" t="s">
        <v>167</v>
      </c>
      <c r="C122" s="121">
        <v>1569.69</v>
      </c>
      <c r="D122" s="121">
        <v>1330</v>
      </c>
      <c r="E122" s="121">
        <v>1400</v>
      </c>
      <c r="F122" s="130">
        <v>1561.11</v>
      </c>
      <c r="G122" s="77">
        <f t="shared" ref="G122:G149" si="5">F122/C122*100</f>
        <v>99.453395256388205</v>
      </c>
      <c r="H122" s="77">
        <f t="shared" ref="H122:H149" si="6">F122/E122*100</f>
        <v>111.50785714285713</v>
      </c>
    </row>
    <row r="123" spans="2:8" s="65" customFormat="1" x14ac:dyDescent="0.25">
      <c r="B123" s="22" t="s">
        <v>168</v>
      </c>
      <c r="C123" s="121">
        <v>5457.77</v>
      </c>
      <c r="D123" s="121">
        <v>1990</v>
      </c>
      <c r="E123" s="121">
        <v>2200</v>
      </c>
      <c r="F123" s="130">
        <v>4675.82</v>
      </c>
      <c r="G123" s="77">
        <f t="shared" si="5"/>
        <v>85.672719810472032</v>
      </c>
      <c r="H123" s="77">
        <f t="shared" si="6"/>
        <v>212.53727272727269</v>
      </c>
    </row>
    <row r="124" spans="2:8" s="65" customFormat="1" x14ac:dyDescent="0.25">
      <c r="B124" s="22" t="s">
        <v>169</v>
      </c>
      <c r="C124" s="121">
        <v>0</v>
      </c>
      <c r="D124" s="121">
        <v>0</v>
      </c>
      <c r="E124" s="121">
        <v>100</v>
      </c>
      <c r="F124" s="130">
        <v>0</v>
      </c>
      <c r="G124" s="77" t="e">
        <f t="shared" si="5"/>
        <v>#DIV/0!</v>
      </c>
      <c r="H124" s="77">
        <f t="shared" si="6"/>
        <v>0</v>
      </c>
    </row>
    <row r="125" spans="2:8" s="65" customFormat="1" x14ac:dyDescent="0.25">
      <c r="B125" s="22" t="s">
        <v>170</v>
      </c>
      <c r="C125" s="121">
        <v>962.62</v>
      </c>
      <c r="D125" s="121">
        <v>2260</v>
      </c>
      <c r="E125" s="121">
        <v>2900</v>
      </c>
      <c r="F125" s="130">
        <v>1089</v>
      </c>
      <c r="G125" s="77">
        <f t="shared" si="5"/>
        <v>113.12875277887433</v>
      </c>
      <c r="H125" s="77">
        <f t="shared" si="6"/>
        <v>37.551724137931039</v>
      </c>
    </row>
    <row r="126" spans="2:8" s="65" customFormat="1" x14ac:dyDescent="0.25">
      <c r="B126" s="22" t="s">
        <v>228</v>
      </c>
      <c r="C126" s="121">
        <v>0</v>
      </c>
      <c r="D126" s="121">
        <v>0</v>
      </c>
      <c r="E126" s="121">
        <v>3000</v>
      </c>
      <c r="F126" s="130">
        <v>448.01</v>
      </c>
      <c r="G126" s="77" t="e">
        <f t="shared" si="5"/>
        <v>#DIV/0!</v>
      </c>
      <c r="H126" s="77">
        <f t="shared" si="6"/>
        <v>14.933666666666667</v>
      </c>
    </row>
    <row r="127" spans="2:8" s="65" customFormat="1" x14ac:dyDescent="0.25">
      <c r="B127" s="22" t="s">
        <v>171</v>
      </c>
      <c r="C127" s="121">
        <v>0</v>
      </c>
      <c r="D127" s="121">
        <v>0</v>
      </c>
      <c r="E127" s="121">
        <v>200</v>
      </c>
      <c r="F127" s="130">
        <v>0</v>
      </c>
      <c r="G127" s="77" t="e">
        <f t="shared" si="5"/>
        <v>#DIV/0!</v>
      </c>
      <c r="H127" s="77">
        <f t="shared" si="6"/>
        <v>0</v>
      </c>
    </row>
    <row r="128" spans="2:8" s="65" customFormat="1" x14ac:dyDescent="0.25">
      <c r="B128" s="22" t="s">
        <v>172</v>
      </c>
      <c r="C128" s="121">
        <v>0</v>
      </c>
      <c r="D128" s="121">
        <v>270</v>
      </c>
      <c r="E128" s="121">
        <v>500</v>
      </c>
      <c r="F128" s="130">
        <v>391.6</v>
      </c>
      <c r="G128" s="77" t="e">
        <f t="shared" si="5"/>
        <v>#DIV/0!</v>
      </c>
      <c r="H128" s="77">
        <f t="shared" si="6"/>
        <v>78.320000000000007</v>
      </c>
    </row>
    <row r="129" spans="2:11" s="65" customFormat="1" x14ac:dyDescent="0.25">
      <c r="B129" s="22" t="s">
        <v>173</v>
      </c>
      <c r="C129" s="121">
        <v>586.24</v>
      </c>
      <c r="D129" s="121">
        <v>1600</v>
      </c>
      <c r="E129" s="121">
        <v>1000</v>
      </c>
      <c r="F129" s="130">
        <v>721.86</v>
      </c>
      <c r="G129" s="77">
        <f t="shared" si="5"/>
        <v>123.13387008733625</v>
      </c>
      <c r="H129" s="77">
        <f t="shared" si="6"/>
        <v>72.186000000000007</v>
      </c>
    </row>
    <row r="130" spans="2:11" s="65" customFormat="1" x14ac:dyDescent="0.25">
      <c r="B130" s="22" t="s">
        <v>174</v>
      </c>
      <c r="C130" s="121">
        <v>7697.13</v>
      </c>
      <c r="D130" s="121">
        <v>2520</v>
      </c>
      <c r="E130" s="121">
        <v>2250</v>
      </c>
      <c r="F130" s="130">
        <v>2240.14</v>
      </c>
      <c r="G130" s="77">
        <f t="shared" si="5"/>
        <v>29.103574968852026</v>
      </c>
      <c r="H130" s="77">
        <f t="shared" si="6"/>
        <v>99.561777777777777</v>
      </c>
    </row>
    <row r="131" spans="2:11" s="65" customFormat="1" x14ac:dyDescent="0.25">
      <c r="B131" s="22" t="s">
        <v>181</v>
      </c>
      <c r="C131" s="121">
        <v>0</v>
      </c>
      <c r="D131" s="121">
        <v>70</v>
      </c>
      <c r="E131" s="121">
        <v>50</v>
      </c>
      <c r="F131" s="130">
        <v>0</v>
      </c>
      <c r="G131" s="77" t="e">
        <f t="shared" si="5"/>
        <v>#DIV/0!</v>
      </c>
      <c r="H131" s="77">
        <f t="shared" si="6"/>
        <v>0</v>
      </c>
    </row>
    <row r="132" spans="2:11" s="65" customFormat="1" x14ac:dyDescent="0.25">
      <c r="B132" s="22" t="s">
        <v>175</v>
      </c>
      <c r="C132" s="121">
        <v>0</v>
      </c>
      <c r="D132" s="121">
        <v>0</v>
      </c>
      <c r="E132" s="121">
        <v>650</v>
      </c>
      <c r="F132" s="130">
        <v>998.97</v>
      </c>
      <c r="G132" s="77" t="e">
        <f t="shared" si="5"/>
        <v>#DIV/0!</v>
      </c>
      <c r="H132" s="77">
        <f t="shared" si="6"/>
        <v>153.68769230769232</v>
      </c>
    </row>
    <row r="133" spans="2:11" s="65" customFormat="1" x14ac:dyDescent="0.25">
      <c r="B133" s="22" t="s">
        <v>176</v>
      </c>
      <c r="C133" s="121">
        <v>1132.5</v>
      </c>
      <c r="D133" s="121">
        <v>400</v>
      </c>
      <c r="E133" s="121">
        <v>200</v>
      </c>
      <c r="F133" s="130">
        <v>0</v>
      </c>
      <c r="G133" s="77">
        <f t="shared" si="5"/>
        <v>0</v>
      </c>
      <c r="H133" s="77">
        <f t="shared" si="6"/>
        <v>0</v>
      </c>
    </row>
    <row r="134" spans="2:11" s="65" customFormat="1" x14ac:dyDescent="0.25">
      <c r="B134" s="22" t="s">
        <v>177</v>
      </c>
      <c r="C134" s="121">
        <v>0</v>
      </c>
      <c r="D134" s="121">
        <v>0</v>
      </c>
      <c r="E134" s="121">
        <v>200</v>
      </c>
      <c r="F134" s="130">
        <v>274</v>
      </c>
      <c r="G134" s="77" t="e">
        <f t="shared" si="5"/>
        <v>#DIV/0!</v>
      </c>
      <c r="H134" s="77">
        <f t="shared" si="6"/>
        <v>137</v>
      </c>
    </row>
    <row r="135" spans="2:11" s="65" customFormat="1" x14ac:dyDescent="0.25">
      <c r="B135" s="22" t="s">
        <v>235</v>
      </c>
      <c r="C135" s="121">
        <v>0</v>
      </c>
      <c r="D135" s="121">
        <v>0</v>
      </c>
      <c r="E135" s="121">
        <v>100</v>
      </c>
      <c r="F135" s="130">
        <v>0</v>
      </c>
      <c r="G135" s="77" t="e">
        <f t="shared" si="5"/>
        <v>#DIV/0!</v>
      </c>
      <c r="H135" s="77">
        <f t="shared" si="6"/>
        <v>0</v>
      </c>
    </row>
    <row r="136" spans="2:11" s="65" customFormat="1" ht="15" customHeight="1" x14ac:dyDescent="0.25">
      <c r="B136" s="22" t="s">
        <v>179</v>
      </c>
      <c r="C136" s="121">
        <v>2370.9299999999998</v>
      </c>
      <c r="D136" s="121">
        <v>1330</v>
      </c>
      <c r="E136" s="121">
        <v>800</v>
      </c>
      <c r="F136" s="130">
        <v>4263.6000000000004</v>
      </c>
      <c r="G136" s="77">
        <f t="shared" si="5"/>
        <v>179.82816869329758</v>
      </c>
      <c r="H136" s="77">
        <f t="shared" si="6"/>
        <v>532.95000000000005</v>
      </c>
      <c r="I136" s="117"/>
      <c r="J136" s="117"/>
      <c r="K136" s="117"/>
    </row>
    <row r="137" spans="2:11" s="65" customFormat="1" x14ac:dyDescent="0.25">
      <c r="B137" s="22" t="s">
        <v>180</v>
      </c>
      <c r="C137" s="121">
        <v>1208.56</v>
      </c>
      <c r="D137" s="121">
        <v>740</v>
      </c>
      <c r="E137" s="121">
        <v>800</v>
      </c>
      <c r="F137" s="130">
        <v>1060.69</v>
      </c>
      <c r="G137" s="77">
        <f t="shared" si="5"/>
        <v>87.764777917521684</v>
      </c>
      <c r="H137" s="77">
        <f t="shared" si="6"/>
        <v>132.58625000000001</v>
      </c>
      <c r="I137" s="117"/>
      <c r="J137" s="117"/>
      <c r="K137" s="117"/>
    </row>
    <row r="138" spans="2:11" s="65" customFormat="1" x14ac:dyDescent="0.25">
      <c r="B138" s="22" t="s">
        <v>155</v>
      </c>
      <c r="C138" s="121">
        <v>0</v>
      </c>
      <c r="D138" s="121">
        <v>0</v>
      </c>
      <c r="E138" s="121">
        <v>100</v>
      </c>
      <c r="F138" s="130">
        <v>2.8</v>
      </c>
      <c r="G138" s="77" t="e">
        <f t="shared" si="5"/>
        <v>#DIV/0!</v>
      </c>
      <c r="H138" s="77">
        <f t="shared" si="6"/>
        <v>2.8</v>
      </c>
      <c r="I138" s="117"/>
      <c r="J138" s="117"/>
      <c r="K138" s="117"/>
    </row>
    <row r="139" spans="2:11" s="65" customFormat="1" x14ac:dyDescent="0.25">
      <c r="B139" s="22" t="s">
        <v>223</v>
      </c>
      <c r="C139" s="121">
        <v>1549.4</v>
      </c>
      <c r="D139" s="121">
        <v>3190</v>
      </c>
      <c r="E139" s="121">
        <v>2000</v>
      </c>
      <c r="F139" s="130">
        <v>946.84</v>
      </c>
      <c r="G139" s="77">
        <f t="shared" si="5"/>
        <v>61.110107138247059</v>
      </c>
      <c r="H139" s="77">
        <f t="shared" si="6"/>
        <v>47.341999999999999</v>
      </c>
      <c r="I139" s="117"/>
      <c r="J139" s="117"/>
      <c r="K139" s="117"/>
    </row>
    <row r="140" spans="2:11" s="65" customFormat="1" x14ac:dyDescent="0.25">
      <c r="B140" s="22" t="s">
        <v>183</v>
      </c>
      <c r="C140" s="121">
        <v>159.96</v>
      </c>
      <c r="D140" s="121">
        <v>1860</v>
      </c>
      <c r="E140" s="121">
        <v>2000</v>
      </c>
      <c r="F140" s="130">
        <v>3744.88</v>
      </c>
      <c r="G140" s="77">
        <f t="shared" si="5"/>
        <v>2341.135283820955</v>
      </c>
      <c r="H140" s="77">
        <f t="shared" si="6"/>
        <v>187.244</v>
      </c>
      <c r="I140" s="117"/>
      <c r="J140" s="117"/>
      <c r="K140" s="117"/>
    </row>
    <row r="141" spans="2:11" s="65" customFormat="1" x14ac:dyDescent="0.25">
      <c r="B141" s="22" t="s">
        <v>184</v>
      </c>
      <c r="C141" s="121">
        <v>663.06</v>
      </c>
      <c r="D141" s="121">
        <v>1330</v>
      </c>
      <c r="E141" s="121">
        <v>1000</v>
      </c>
      <c r="F141" s="130">
        <v>30.16</v>
      </c>
      <c r="G141" s="77">
        <f t="shared" si="5"/>
        <v>4.5486079691129016</v>
      </c>
      <c r="H141" s="77">
        <f t="shared" si="6"/>
        <v>3.016</v>
      </c>
      <c r="I141" s="117"/>
      <c r="J141" s="117"/>
      <c r="K141" s="117"/>
    </row>
    <row r="142" spans="2:11" s="65" customFormat="1" x14ac:dyDescent="0.25">
      <c r="B142" s="67"/>
      <c r="C142" s="74"/>
      <c r="D142" s="74"/>
      <c r="E142" s="74"/>
      <c r="F142" s="74"/>
      <c r="G142" s="77"/>
      <c r="H142" s="77"/>
    </row>
    <row r="143" spans="2:11" s="65" customFormat="1" x14ac:dyDescent="0.25">
      <c r="B143" s="12" t="s">
        <v>135</v>
      </c>
      <c r="C143" s="74"/>
      <c r="D143" s="74"/>
      <c r="E143" s="74"/>
      <c r="F143" s="74"/>
      <c r="G143" s="77"/>
      <c r="H143" s="77"/>
    </row>
    <row r="144" spans="2:11" s="65" customFormat="1" x14ac:dyDescent="0.25">
      <c r="B144" s="70" t="s">
        <v>185</v>
      </c>
      <c r="C144" s="129">
        <f>C145+C148+C149</f>
        <v>16514.849999999999</v>
      </c>
      <c r="D144" s="138">
        <f t="shared" ref="D144:F144" si="7">D145+D148+D149</f>
        <v>28400</v>
      </c>
      <c r="E144" s="138">
        <f>E145+E148+E149+E146+E147+E150</f>
        <v>16300</v>
      </c>
      <c r="F144" s="129">
        <f t="shared" si="7"/>
        <v>15778.67</v>
      </c>
      <c r="G144" s="77">
        <f t="shared" si="5"/>
        <v>95.542314946850865</v>
      </c>
      <c r="H144" s="77">
        <f t="shared" si="6"/>
        <v>96.801656441717782</v>
      </c>
    </row>
    <row r="145" spans="2:8" s="65" customFormat="1" x14ac:dyDescent="0.25">
      <c r="B145" s="66" t="s">
        <v>146</v>
      </c>
      <c r="C145" s="130">
        <v>436.32</v>
      </c>
      <c r="D145" s="139">
        <v>14400</v>
      </c>
      <c r="E145" s="139">
        <v>0</v>
      </c>
      <c r="F145" s="130">
        <v>0</v>
      </c>
      <c r="G145" s="77">
        <f t="shared" si="5"/>
        <v>0</v>
      </c>
      <c r="H145" s="77" t="e">
        <f t="shared" si="6"/>
        <v>#DIV/0!</v>
      </c>
    </row>
    <row r="146" spans="2:8" s="65" customFormat="1" x14ac:dyDescent="0.25">
      <c r="B146" s="66" t="s">
        <v>147</v>
      </c>
      <c r="C146" s="130">
        <v>0</v>
      </c>
      <c r="D146" s="139">
        <v>0</v>
      </c>
      <c r="E146" s="139">
        <v>500</v>
      </c>
      <c r="F146" s="130">
        <v>0</v>
      </c>
      <c r="G146" s="77"/>
      <c r="H146" s="77"/>
    </row>
    <row r="147" spans="2:8" s="65" customFormat="1" x14ac:dyDescent="0.25">
      <c r="B147" s="66" t="s">
        <v>158</v>
      </c>
      <c r="C147" s="130">
        <v>0</v>
      </c>
      <c r="D147" s="139">
        <v>0</v>
      </c>
      <c r="E147" s="139">
        <v>500</v>
      </c>
      <c r="F147" s="130">
        <v>0</v>
      </c>
      <c r="G147" s="77"/>
      <c r="H147" s="77"/>
    </row>
    <row r="148" spans="2:8" s="65" customFormat="1" x14ac:dyDescent="0.25">
      <c r="B148" s="66" t="s">
        <v>159</v>
      </c>
      <c r="C148" s="130">
        <v>49.45</v>
      </c>
      <c r="D148" s="139">
        <v>2050</v>
      </c>
      <c r="E148" s="139">
        <v>0</v>
      </c>
      <c r="F148" s="130">
        <v>0</v>
      </c>
      <c r="G148" s="77">
        <f t="shared" si="5"/>
        <v>0</v>
      </c>
      <c r="H148" s="77" t="e">
        <f t="shared" si="6"/>
        <v>#DIV/0!</v>
      </c>
    </row>
    <row r="149" spans="2:8" s="65" customFormat="1" x14ac:dyDescent="0.25">
      <c r="B149" s="66" t="s">
        <v>186</v>
      </c>
      <c r="C149" s="130">
        <v>16029.08</v>
      </c>
      <c r="D149" s="139">
        <v>11950</v>
      </c>
      <c r="E149" s="139">
        <v>15000</v>
      </c>
      <c r="F149" s="130">
        <v>15778.67</v>
      </c>
      <c r="G149" s="77">
        <f t="shared" si="5"/>
        <v>98.437776840592221</v>
      </c>
      <c r="H149" s="77">
        <f t="shared" si="6"/>
        <v>105.19113333333334</v>
      </c>
    </row>
    <row r="150" spans="2:8" s="65" customFormat="1" x14ac:dyDescent="0.25">
      <c r="B150" s="66" t="s">
        <v>236</v>
      </c>
      <c r="C150" s="130">
        <v>0</v>
      </c>
      <c r="D150" s="139">
        <v>0</v>
      </c>
      <c r="E150" s="139">
        <v>300</v>
      </c>
      <c r="F150" s="130">
        <v>0</v>
      </c>
      <c r="G150" s="77"/>
      <c r="H150" s="77"/>
    </row>
    <row r="151" spans="2:8" s="65" customFormat="1" x14ac:dyDescent="0.25">
      <c r="B151" s="67"/>
      <c r="C151" s="74"/>
      <c r="D151" s="74"/>
      <c r="E151" s="74"/>
      <c r="F151" s="74"/>
      <c r="G151" s="76"/>
      <c r="H151" s="76"/>
    </row>
    <row r="152" spans="2:8" s="65" customFormat="1" x14ac:dyDescent="0.25">
      <c r="B152" s="12" t="s">
        <v>137</v>
      </c>
      <c r="C152" s="120">
        <f>C153</f>
        <v>0</v>
      </c>
      <c r="D152" s="120">
        <f>D153</f>
        <v>1330</v>
      </c>
      <c r="E152" s="120">
        <f>E153</f>
        <v>13000</v>
      </c>
      <c r="F152" s="120">
        <f>F153</f>
        <v>11572.8</v>
      </c>
      <c r="G152" s="77" t="e">
        <f t="shared" ref="G152:G155" si="8">F152/C152*100</f>
        <v>#DIV/0!</v>
      </c>
      <c r="H152" s="77">
        <f t="shared" ref="H152:H163" si="9">F152/E152*100</f>
        <v>89.021538461538455</v>
      </c>
    </row>
    <row r="153" spans="2:8" s="65" customFormat="1" x14ac:dyDescent="0.25">
      <c r="B153" s="14" t="s">
        <v>142</v>
      </c>
      <c r="C153" s="124">
        <v>0</v>
      </c>
      <c r="D153" s="132">
        <f>D155</f>
        <v>1330</v>
      </c>
      <c r="E153" s="132">
        <f>E155+E154</f>
        <v>13000</v>
      </c>
      <c r="F153" s="132">
        <f>F155+F154</f>
        <v>11572.8</v>
      </c>
      <c r="G153" s="77" t="e">
        <f t="shared" si="8"/>
        <v>#DIV/0!</v>
      </c>
      <c r="H153" s="77">
        <f t="shared" si="9"/>
        <v>89.021538461538455</v>
      </c>
    </row>
    <row r="154" spans="2:8" s="65" customFormat="1" x14ac:dyDescent="0.25">
      <c r="B154" s="81" t="s">
        <v>146</v>
      </c>
      <c r="C154" s="124">
        <v>0</v>
      </c>
      <c r="D154" s="132">
        <v>0</v>
      </c>
      <c r="E154" s="132">
        <v>200</v>
      </c>
      <c r="F154" s="130">
        <v>0</v>
      </c>
      <c r="G154" s="77"/>
      <c r="H154" s="77"/>
    </row>
    <row r="155" spans="2:8" s="65" customFormat="1" x14ac:dyDescent="0.25">
      <c r="B155" s="66" t="s">
        <v>186</v>
      </c>
      <c r="C155" s="124">
        <v>0</v>
      </c>
      <c r="D155" s="132">
        <v>1330</v>
      </c>
      <c r="E155" s="132">
        <v>12800</v>
      </c>
      <c r="F155" s="130">
        <v>11572.8</v>
      </c>
      <c r="G155" s="77" t="e">
        <f t="shared" si="8"/>
        <v>#DIV/0!</v>
      </c>
      <c r="H155" s="77">
        <f t="shared" si="9"/>
        <v>90.412499999999994</v>
      </c>
    </row>
    <row r="156" spans="2:8" s="65" customFormat="1" x14ac:dyDescent="0.25">
      <c r="B156" s="66"/>
      <c r="C156" s="124"/>
      <c r="D156" s="132"/>
      <c r="E156" s="132"/>
      <c r="F156" s="130"/>
      <c r="G156" s="77"/>
      <c r="H156" s="77"/>
    </row>
    <row r="157" spans="2:8" s="65" customFormat="1" x14ac:dyDescent="0.25">
      <c r="B157" s="66"/>
      <c r="C157" s="124"/>
      <c r="D157" s="132"/>
      <c r="E157" s="132"/>
      <c r="F157" s="130"/>
      <c r="G157" s="77"/>
      <c r="H157" s="77"/>
    </row>
    <row r="158" spans="2:8" s="65" customFormat="1" x14ac:dyDescent="0.25">
      <c r="B158" s="12" t="s">
        <v>246</v>
      </c>
      <c r="C158" s="126">
        <f>C159</f>
        <v>3599.15</v>
      </c>
      <c r="D158" s="134">
        <f>D159</f>
        <v>3190</v>
      </c>
      <c r="E158" s="134">
        <f>E159</f>
        <v>5000</v>
      </c>
      <c r="F158" s="129">
        <f>F159</f>
        <v>2716.3399999999997</v>
      </c>
      <c r="G158" s="77">
        <f t="shared" ref="G158:G163" si="10">F158/C158*100</f>
        <v>75.471708597863369</v>
      </c>
      <c r="H158" s="77">
        <f t="shared" si="9"/>
        <v>54.326799999999999</v>
      </c>
    </row>
    <row r="159" spans="2:8" s="65" customFormat="1" ht="25.5" x14ac:dyDescent="0.25">
      <c r="B159" s="13" t="s">
        <v>144</v>
      </c>
      <c r="C159" s="121">
        <v>3599.15</v>
      </c>
      <c r="D159" s="121">
        <v>3190</v>
      </c>
      <c r="E159" s="121">
        <f>E160+E162+E163+E161</f>
        <v>5000</v>
      </c>
      <c r="F159" s="122">
        <f>F160+F162+F163</f>
        <v>2716.3399999999997</v>
      </c>
      <c r="G159" s="77">
        <f t="shared" si="10"/>
        <v>75.471708597863369</v>
      </c>
      <c r="H159" s="77">
        <f t="shared" si="9"/>
        <v>54.326799999999999</v>
      </c>
    </row>
    <row r="160" spans="2:8" s="65" customFormat="1" x14ac:dyDescent="0.25">
      <c r="B160" s="66" t="s">
        <v>151</v>
      </c>
      <c r="C160" s="130">
        <v>0</v>
      </c>
      <c r="D160" s="139">
        <v>660</v>
      </c>
      <c r="E160" s="139">
        <v>600</v>
      </c>
      <c r="F160" s="130">
        <v>0</v>
      </c>
      <c r="G160" s="77" t="e">
        <f t="shared" si="10"/>
        <v>#DIV/0!</v>
      </c>
      <c r="H160" s="77">
        <f t="shared" si="9"/>
        <v>0</v>
      </c>
    </row>
    <row r="161" spans="2:11" s="65" customFormat="1" x14ac:dyDescent="0.25">
      <c r="B161" s="66" t="s">
        <v>165</v>
      </c>
      <c r="C161" s="130">
        <v>0</v>
      </c>
      <c r="D161" s="139">
        <v>0</v>
      </c>
      <c r="E161" s="139">
        <v>600</v>
      </c>
      <c r="F161" s="130">
        <v>0</v>
      </c>
      <c r="G161" s="77"/>
      <c r="H161" s="77"/>
    </row>
    <row r="162" spans="2:11" s="65" customFormat="1" x14ac:dyDescent="0.25">
      <c r="B162" s="66" t="s">
        <v>174</v>
      </c>
      <c r="C162" s="130">
        <v>0</v>
      </c>
      <c r="D162" s="139">
        <v>1200</v>
      </c>
      <c r="E162" s="139">
        <v>2600</v>
      </c>
      <c r="F162" s="130">
        <v>265.45</v>
      </c>
      <c r="G162" s="77" t="e">
        <f t="shared" si="10"/>
        <v>#DIV/0!</v>
      </c>
      <c r="H162" s="77">
        <f t="shared" si="9"/>
        <v>10.209615384615384</v>
      </c>
    </row>
    <row r="163" spans="2:11" s="65" customFormat="1" x14ac:dyDescent="0.25">
      <c r="B163" s="66" t="s">
        <v>186</v>
      </c>
      <c r="C163" s="130">
        <v>3599.15</v>
      </c>
      <c r="D163" s="139">
        <v>1330</v>
      </c>
      <c r="E163" s="139">
        <v>1200</v>
      </c>
      <c r="F163" s="130">
        <v>2450.89</v>
      </c>
      <c r="G163" s="77">
        <f t="shared" si="10"/>
        <v>68.09635608407541</v>
      </c>
      <c r="H163" s="77">
        <f t="shared" si="9"/>
        <v>204.24083333333334</v>
      </c>
    </row>
    <row r="164" spans="2:11" s="65" customFormat="1" x14ac:dyDescent="0.25">
      <c r="B164" s="67"/>
      <c r="C164" s="74"/>
      <c r="D164" s="74"/>
      <c r="E164" s="74"/>
      <c r="F164" s="74"/>
      <c r="G164" s="74"/>
      <c r="H164" s="74"/>
      <c r="I164" s="65">
        <f>SUM(I39:I163)</f>
        <v>0</v>
      </c>
      <c r="J164" s="65">
        <f t="shared" ref="J164:K164" si="11">SUM(J39:J163)</f>
        <v>0</v>
      </c>
      <c r="K164" s="65">
        <f t="shared" si="11"/>
        <v>0</v>
      </c>
    </row>
    <row r="165" spans="2:11" s="65" customFormat="1" x14ac:dyDescent="0.25">
      <c r="B165"/>
      <c r="C165"/>
      <c r="D165"/>
      <c r="E165"/>
      <c r="G165"/>
      <c r="H165"/>
    </row>
    <row r="166" spans="2:11" s="65" customFormat="1" x14ac:dyDescent="0.25">
      <c r="B166"/>
      <c r="C166"/>
      <c r="D166"/>
      <c r="E166"/>
      <c r="G166"/>
      <c r="H166"/>
    </row>
    <row r="167" spans="2:11" ht="17.25" x14ac:dyDescent="0.25">
      <c r="B167" s="207" t="s">
        <v>220</v>
      </c>
      <c r="C167" s="207"/>
      <c r="F167" s="174" t="s">
        <v>218</v>
      </c>
      <c r="G167" s="174"/>
    </row>
    <row r="169" spans="2:11" ht="17.25" x14ac:dyDescent="0.3">
      <c r="B169" s="72" t="s">
        <v>221</v>
      </c>
      <c r="F169" s="174" t="s">
        <v>219</v>
      </c>
      <c r="G169" s="174"/>
    </row>
  </sheetData>
  <protectedRanges>
    <protectedRange algorithmName="SHA-512" hashValue="R8frfBQ/MhInQYm+jLEgMwgPwCkrGPIUaxyIFLRSCn/+fIsUU6bmJDax/r7gTh2PEAEvgODYwg0rRRjqSM/oww==" saltValue="tbZzHO5lCNHCDH5y3XGZag==" spinCount="100000" sqref="C15" name="Range1_77_1"/>
    <protectedRange algorithmName="SHA-512" hashValue="R8frfBQ/MhInQYm+jLEgMwgPwCkrGPIUaxyIFLRSCn/+fIsUU6bmJDax/r7gTh2PEAEvgODYwg0rRRjqSM/oww==" saltValue="tbZzHO5lCNHCDH5y3XGZag==" spinCount="100000" sqref="F15" name="Range1_84"/>
    <protectedRange algorithmName="SHA-512" hashValue="R8frfBQ/MhInQYm+jLEgMwgPwCkrGPIUaxyIFLRSCn/+fIsUU6bmJDax/r7gTh2PEAEvgODYwg0rRRjqSM/oww==" saltValue="tbZzHO5lCNHCDH5y3XGZag==" spinCount="100000" sqref="C16" name="Range1_73_1"/>
    <protectedRange algorithmName="SHA-512" hashValue="R8frfBQ/MhInQYm+jLEgMwgPwCkrGPIUaxyIFLRSCn/+fIsUU6bmJDax/r7gTh2PEAEvgODYwg0rRRjqSM/oww==" saltValue="tbZzHO5lCNHCDH5y3XGZag==" spinCount="100000" sqref="F16" name="Range1_80"/>
    <protectedRange algorithmName="SHA-512" hashValue="R8frfBQ/MhInQYm+jLEgMwgPwCkrGPIUaxyIFLRSCn/+fIsUU6bmJDax/r7gTh2PEAEvgODYwg0rRRjqSM/oww==" saltValue="tbZzHO5lCNHCDH5y3XGZag==" spinCount="100000" sqref="F17" name="Range1"/>
    <protectedRange algorithmName="SHA-512" hashValue="R8frfBQ/MhInQYm+jLEgMwgPwCkrGPIUaxyIFLRSCn/+fIsUU6bmJDax/r7gTh2PEAEvgODYwg0rRRjqSM/oww==" saltValue="tbZzHO5lCNHCDH5y3XGZag==" spinCount="100000" sqref="C20 C105" name="Range1_76_1"/>
    <protectedRange algorithmName="SHA-512" hashValue="R8frfBQ/MhInQYm+jLEgMwgPwCkrGPIUaxyIFLRSCn/+fIsUU6bmJDax/r7gTh2PEAEvgODYwg0rRRjqSM/oww==" saltValue="tbZzHO5lCNHCDH5y3XGZag==" spinCount="100000" sqref="F20 F105" name="Range1_86_1"/>
    <protectedRange algorithmName="SHA-512" hashValue="R8frfBQ/MhInQYm+jLEgMwgPwCkrGPIUaxyIFLRSCn/+fIsUU6bmJDax/r7gTh2PEAEvgODYwg0rRRjqSM/oww==" saltValue="tbZzHO5lCNHCDH5y3XGZag==" spinCount="100000" sqref="C27" name="Range1_75"/>
    <protectedRange algorithmName="SHA-512" hashValue="R8frfBQ/MhInQYm+jLEgMwgPwCkrGPIUaxyIFLRSCn/+fIsUU6bmJDax/r7gTh2PEAEvgODYwg0rRRjqSM/oww==" saltValue="tbZzHO5lCNHCDH5y3XGZag==" spinCount="100000" sqref="F27" name="Range1_82"/>
    <protectedRange algorithmName="SHA-512" hashValue="R8frfBQ/MhInQYm+jLEgMwgPwCkrGPIUaxyIFLRSCn/+fIsUU6bmJDax/r7gTh2PEAEvgODYwg0rRRjqSM/oww==" saltValue="tbZzHO5lCNHCDH5y3XGZag==" spinCount="100000" sqref="F34 F159" name="Range1_79"/>
    <protectedRange algorithmName="SHA-512" hashValue="R8frfBQ/MhInQYm+jLEgMwgPwCkrGPIUaxyIFLRSCn/+fIsUU6bmJDax/r7gTh2PEAEvgODYwg0rRRjqSM/oww==" saltValue="tbZzHO5lCNHCDH5y3XGZag==" spinCount="100000" sqref="F99:F101" name="Range1_1"/>
  </protectedRanges>
  <mergeCells count="5">
    <mergeCell ref="B8:H8"/>
    <mergeCell ref="F167:G167"/>
    <mergeCell ref="F169:G169"/>
    <mergeCell ref="B167:C167"/>
    <mergeCell ref="C4:E4"/>
  </mergeCells>
  <conditionalFormatting sqref="F16">
    <cfRule type="cellIs" dxfId="31" priority="13" operator="lessThan">
      <formula>-0.001</formula>
    </cfRule>
  </conditionalFormatting>
  <conditionalFormatting sqref="C15">
    <cfRule type="cellIs" dxfId="30" priority="16" operator="lessThan">
      <formula>-0.001</formula>
    </cfRule>
  </conditionalFormatting>
  <conditionalFormatting sqref="F15">
    <cfRule type="cellIs" dxfId="29" priority="15" operator="lessThan">
      <formula>-0.001</formula>
    </cfRule>
  </conditionalFormatting>
  <conditionalFormatting sqref="F27">
    <cfRule type="cellIs" dxfId="28" priority="8" operator="lessThan">
      <formula>-0.001</formula>
    </cfRule>
  </conditionalFormatting>
  <conditionalFormatting sqref="C16">
    <cfRule type="cellIs" dxfId="27" priority="14" operator="lessThan">
      <formula>-0.001</formula>
    </cfRule>
  </conditionalFormatting>
  <conditionalFormatting sqref="F17">
    <cfRule type="cellIs" dxfId="26" priority="12" operator="lessThan">
      <formula>-0.001</formula>
    </cfRule>
  </conditionalFormatting>
  <conditionalFormatting sqref="C20">
    <cfRule type="cellIs" dxfId="25" priority="11" operator="lessThan">
      <formula>-0.001</formula>
    </cfRule>
  </conditionalFormatting>
  <conditionalFormatting sqref="F20">
    <cfRule type="cellIs" dxfId="24" priority="10" operator="lessThan">
      <formula>-0.001</formula>
    </cfRule>
  </conditionalFormatting>
  <conditionalFormatting sqref="C27">
    <cfRule type="cellIs" dxfId="23" priority="9" operator="lessThan">
      <formula>-0.001</formula>
    </cfRule>
  </conditionalFormatting>
  <conditionalFormatting sqref="F34">
    <cfRule type="cellIs" dxfId="22" priority="7" operator="lessThan">
      <formula>-0.001</formula>
    </cfRule>
  </conditionalFormatting>
  <conditionalFormatting sqref="C105">
    <cfRule type="cellIs" dxfId="21" priority="6" operator="lessThan">
      <formula>-0.001</formula>
    </cfRule>
  </conditionalFormatting>
  <conditionalFormatting sqref="F105">
    <cfRule type="cellIs" dxfId="20" priority="5" operator="lessThan">
      <formula>-0.001</formula>
    </cfRule>
  </conditionalFormatting>
  <conditionalFormatting sqref="F99:F101">
    <cfRule type="cellIs" dxfId="19" priority="2" operator="lessThan">
      <formula>-0.001</formula>
    </cfRule>
  </conditionalFormatting>
  <conditionalFormatting sqref="F159">
    <cfRule type="cellIs" dxfId="18" priority="1" operator="lessThan">
      <formula>-0.001</formula>
    </cfRule>
  </conditionalFormatting>
  <pageMargins left="0.7" right="0.7" top="0.75" bottom="0.75" header="0.3" footer="0.3"/>
  <pageSetup paperSize="9" scale="73" orientation="landscape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zoomScale="130" zoomScaleNormal="130" workbookViewId="0">
      <selection activeCell="D23" sqref="D23"/>
    </sheetView>
  </sheetViews>
  <sheetFormatPr defaultRowHeight="15" x14ac:dyDescent="0.25"/>
  <cols>
    <col min="2" max="2" width="37.7109375" customWidth="1"/>
    <col min="3" max="5" width="25.28515625" customWidth="1"/>
    <col min="6" max="6" width="25.28515625" style="65" customWidth="1"/>
    <col min="7" max="8" width="15.7109375" customWidth="1"/>
  </cols>
  <sheetData>
    <row r="1" spans="1:8" x14ac:dyDescent="0.25">
      <c r="A1" t="s">
        <v>195</v>
      </c>
    </row>
    <row r="2" spans="1:8" x14ac:dyDescent="0.25">
      <c r="A2" t="s">
        <v>214</v>
      </c>
    </row>
    <row r="3" spans="1:8" x14ac:dyDescent="0.25">
      <c r="A3" t="s">
        <v>215</v>
      </c>
    </row>
    <row r="4" spans="1:8" x14ac:dyDescent="0.25">
      <c r="A4" t="s">
        <v>216</v>
      </c>
    </row>
    <row r="5" spans="1:8" x14ac:dyDescent="0.25">
      <c r="D5" s="173"/>
    </row>
    <row r="6" spans="1:8" x14ac:dyDescent="0.25">
      <c r="A6" t="s">
        <v>269</v>
      </c>
    </row>
    <row r="8" spans="1:8" ht="18" x14ac:dyDescent="0.25">
      <c r="B8" s="2"/>
      <c r="C8" s="2"/>
      <c r="D8" s="2"/>
      <c r="E8" s="2"/>
      <c r="F8" s="140"/>
      <c r="G8" s="3"/>
      <c r="H8" s="3"/>
    </row>
    <row r="9" spans="1:8" ht="15.75" customHeight="1" x14ac:dyDescent="0.25">
      <c r="B9" s="175" t="s">
        <v>40</v>
      </c>
      <c r="C9" s="175"/>
      <c r="D9" s="175"/>
      <c r="E9" s="175"/>
      <c r="F9" s="175"/>
      <c r="G9" s="175"/>
      <c r="H9" s="175"/>
    </row>
    <row r="10" spans="1:8" ht="18" x14ac:dyDescent="0.25">
      <c r="B10" s="2"/>
      <c r="C10" s="2"/>
      <c r="D10" s="2"/>
      <c r="E10" s="2"/>
      <c r="F10" s="140"/>
      <c r="G10" s="3"/>
      <c r="H10" s="3"/>
    </row>
    <row r="11" spans="1:8" ht="25.5" x14ac:dyDescent="0.25">
      <c r="B11" s="32" t="s">
        <v>7</v>
      </c>
      <c r="C11" s="32" t="s">
        <v>229</v>
      </c>
      <c r="D11" s="32" t="s">
        <v>230</v>
      </c>
      <c r="E11" s="32" t="s">
        <v>232</v>
      </c>
      <c r="F11" s="32" t="s">
        <v>233</v>
      </c>
      <c r="G11" s="32" t="s">
        <v>21</v>
      </c>
      <c r="H11" s="32" t="s">
        <v>52</v>
      </c>
    </row>
    <row r="12" spans="1:8" x14ac:dyDescent="0.25"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 t="s">
        <v>36</v>
      </c>
      <c r="H12" s="34" t="s">
        <v>37</v>
      </c>
    </row>
    <row r="13" spans="1:8" ht="15.75" customHeight="1" x14ac:dyDescent="0.25">
      <c r="B13" s="9" t="s">
        <v>50</v>
      </c>
      <c r="C13" s="80">
        <f>C14</f>
        <v>122635.18</v>
      </c>
      <c r="D13" s="80">
        <f t="shared" ref="D13:F13" si="0">D14</f>
        <v>109804.65000000001</v>
      </c>
      <c r="E13" s="80">
        <f t="shared" si="0"/>
        <v>128865.54000000001</v>
      </c>
      <c r="F13" s="80">
        <f t="shared" si="0"/>
        <v>142643.88</v>
      </c>
      <c r="G13" s="87">
        <f>F13/C13*100</f>
        <v>116.3156281908666</v>
      </c>
      <c r="H13" s="87">
        <f>F13/E13*100</f>
        <v>110.69202829553969</v>
      </c>
    </row>
    <row r="14" spans="1:8" ht="15.75" customHeight="1" x14ac:dyDescent="0.25">
      <c r="B14" s="9" t="s">
        <v>255</v>
      </c>
      <c r="C14" s="80">
        <f>C15</f>
        <v>122635.18</v>
      </c>
      <c r="D14" s="80">
        <f t="shared" ref="D14:F14" si="1">D15</f>
        <v>109804.65000000001</v>
      </c>
      <c r="E14" s="80">
        <f t="shared" si="1"/>
        <v>128865.54000000001</v>
      </c>
      <c r="F14" s="80">
        <f t="shared" si="1"/>
        <v>142643.88</v>
      </c>
      <c r="G14" s="87">
        <f t="shared" ref="G14:G24" si="2">F14/C14*100</f>
        <v>116.3156281908666</v>
      </c>
      <c r="H14" s="87">
        <f t="shared" ref="H14:H24" si="3">F14/E14*100</f>
        <v>110.69202829553969</v>
      </c>
    </row>
    <row r="15" spans="1:8" ht="15.75" customHeight="1" x14ac:dyDescent="0.25">
      <c r="B15" s="9" t="s">
        <v>187</v>
      </c>
      <c r="C15" s="80">
        <f>C16</f>
        <v>122635.18</v>
      </c>
      <c r="D15" s="80">
        <f>D16</f>
        <v>109804.65000000001</v>
      </c>
      <c r="E15" s="80">
        <f t="shared" ref="E15:F15" si="4">E16</f>
        <v>128865.54000000001</v>
      </c>
      <c r="F15" s="80">
        <f t="shared" si="4"/>
        <v>142643.88</v>
      </c>
      <c r="G15" s="87">
        <f t="shared" si="2"/>
        <v>116.3156281908666</v>
      </c>
      <c r="H15" s="87">
        <f t="shared" si="3"/>
        <v>110.69202829553969</v>
      </c>
    </row>
    <row r="16" spans="1:8" ht="15.75" customHeight="1" x14ac:dyDescent="0.25">
      <c r="B16" s="13" t="s">
        <v>188</v>
      </c>
      <c r="C16" s="80">
        <f>C17+C20</f>
        <v>122635.18</v>
      </c>
      <c r="D16" s="80">
        <f>D17+D20</f>
        <v>109804.65000000001</v>
      </c>
      <c r="E16" s="80">
        <f>E17+E20</f>
        <v>128865.54000000001</v>
      </c>
      <c r="F16" s="80">
        <f t="shared" ref="F16" si="5">F17+F20</f>
        <v>142643.88</v>
      </c>
      <c r="G16" s="87">
        <f t="shared" si="2"/>
        <v>116.3156281908666</v>
      </c>
      <c r="H16" s="87">
        <f t="shared" si="3"/>
        <v>110.69202829553969</v>
      </c>
    </row>
    <row r="17" spans="2:8" ht="25.5" x14ac:dyDescent="0.25">
      <c r="B17" s="13" t="s">
        <v>189</v>
      </c>
      <c r="C17" s="168">
        <f>C18</f>
        <v>98046.95</v>
      </c>
      <c r="D17" s="168">
        <f>D18</f>
        <v>93677.66</v>
      </c>
      <c r="E17" s="168">
        <f>E18</f>
        <v>112738.55</v>
      </c>
      <c r="F17" s="168">
        <f>F18</f>
        <v>112738.55</v>
      </c>
      <c r="G17" s="87">
        <f t="shared" si="2"/>
        <v>114.98424989252598</v>
      </c>
      <c r="H17" s="87">
        <f t="shared" si="3"/>
        <v>100</v>
      </c>
    </row>
    <row r="18" spans="2:8" ht="25.5" x14ac:dyDescent="0.25">
      <c r="B18" s="13" t="s">
        <v>190</v>
      </c>
      <c r="C18" s="164">
        <v>98046.95</v>
      </c>
      <c r="D18" s="79">
        <v>93677.66</v>
      </c>
      <c r="E18" s="79">
        <v>112738.55</v>
      </c>
      <c r="F18" s="142">
        <v>112738.55</v>
      </c>
      <c r="G18" s="87">
        <f t="shared" si="2"/>
        <v>114.98424989252598</v>
      </c>
      <c r="H18" s="87">
        <f t="shared" si="3"/>
        <v>100</v>
      </c>
    </row>
    <row r="19" spans="2:8" x14ac:dyDescent="0.25">
      <c r="B19" s="13"/>
      <c r="C19" s="123"/>
      <c r="D19" s="79"/>
      <c r="E19" s="79"/>
      <c r="F19" s="145"/>
      <c r="G19" s="87"/>
      <c r="H19" s="87"/>
    </row>
    <row r="20" spans="2:8" ht="38.25" x14ac:dyDescent="0.25">
      <c r="B20" s="13" t="s">
        <v>191</v>
      </c>
      <c r="C20" s="80">
        <f>C21+C22+C23+C24</f>
        <v>24588.230000000003</v>
      </c>
      <c r="D20" s="80">
        <f>D21+D22+D23+D24</f>
        <v>16126.99</v>
      </c>
      <c r="E20" s="80">
        <f>E21+E22+E23+E24</f>
        <v>16126.99</v>
      </c>
      <c r="F20" s="80">
        <f>F21+F22+F23+F24</f>
        <v>29905.33</v>
      </c>
      <c r="G20" s="87">
        <f t="shared" si="2"/>
        <v>121.62457403399918</v>
      </c>
      <c r="H20" s="87">
        <f t="shared" si="3"/>
        <v>185.4365259729187</v>
      </c>
    </row>
    <row r="21" spans="2:8" ht="38.25" x14ac:dyDescent="0.25">
      <c r="B21" s="13" t="s">
        <v>192</v>
      </c>
      <c r="C21" s="79">
        <v>2851.83</v>
      </c>
      <c r="D21" s="79">
        <v>2811.85</v>
      </c>
      <c r="E21" s="79">
        <v>2811.85</v>
      </c>
      <c r="F21" s="145">
        <v>3944.44</v>
      </c>
      <c r="G21" s="87">
        <f t="shared" si="2"/>
        <v>138.31259226531736</v>
      </c>
      <c r="H21" s="87">
        <f t="shared" si="3"/>
        <v>140.27917563170155</v>
      </c>
    </row>
    <row r="22" spans="2:8" ht="25.5" x14ac:dyDescent="0.25">
      <c r="B22" s="13" t="s">
        <v>193</v>
      </c>
      <c r="C22" s="79">
        <v>875.82</v>
      </c>
      <c r="D22" s="79">
        <v>1200</v>
      </c>
      <c r="E22" s="79">
        <v>1200</v>
      </c>
      <c r="F22" s="145">
        <v>1355.04</v>
      </c>
      <c r="G22" s="87">
        <f t="shared" si="2"/>
        <v>154.71672261423578</v>
      </c>
      <c r="H22" s="87">
        <f t="shared" si="3"/>
        <v>112.92</v>
      </c>
    </row>
    <row r="23" spans="2:8" ht="25.5" x14ac:dyDescent="0.25">
      <c r="B23" s="13" t="s">
        <v>194</v>
      </c>
      <c r="C23" s="79">
        <v>18570.09</v>
      </c>
      <c r="D23" s="79">
        <v>9715.14</v>
      </c>
      <c r="E23" s="79">
        <v>9715.14</v>
      </c>
      <c r="F23" s="145">
        <v>22141.040000000001</v>
      </c>
      <c r="G23" s="87">
        <f t="shared" si="2"/>
        <v>119.22957831652943</v>
      </c>
      <c r="H23" s="87">
        <f t="shared" si="3"/>
        <v>227.90242858054546</v>
      </c>
    </row>
    <row r="24" spans="2:8" ht="21" customHeight="1" x14ac:dyDescent="0.25">
      <c r="B24" s="100" t="s">
        <v>256</v>
      </c>
      <c r="C24" s="79">
        <v>2290.4899999999998</v>
      </c>
      <c r="D24" s="79">
        <v>2400</v>
      </c>
      <c r="E24" s="79">
        <v>2400</v>
      </c>
      <c r="F24" s="145">
        <v>2464.81</v>
      </c>
      <c r="G24" s="87">
        <f t="shared" si="2"/>
        <v>107.61059860553857</v>
      </c>
      <c r="H24" s="87">
        <f t="shared" si="3"/>
        <v>102.70041666666667</v>
      </c>
    </row>
    <row r="26" spans="2:8" x14ac:dyDescent="0.25">
      <c r="B26" s="31"/>
      <c r="C26" s="31"/>
      <c r="D26" s="31"/>
      <c r="E26" s="31"/>
      <c r="F26" s="169"/>
      <c r="G26" s="31"/>
      <c r="H26" s="31"/>
    </row>
    <row r="27" spans="2:8" ht="17.25" x14ac:dyDescent="0.25">
      <c r="B27" s="207" t="s">
        <v>220</v>
      </c>
      <c r="C27" s="207"/>
      <c r="D27" s="31"/>
      <c r="E27" s="31"/>
      <c r="F27" s="174" t="s">
        <v>218</v>
      </c>
      <c r="G27" s="174"/>
      <c r="H27" s="31"/>
    </row>
    <row r="28" spans="2:8" x14ac:dyDescent="0.25">
      <c r="B28" s="31"/>
      <c r="C28" s="31"/>
      <c r="D28" s="31"/>
      <c r="E28" s="31"/>
      <c r="F28" s="169"/>
      <c r="G28" s="31"/>
      <c r="H28" s="31"/>
    </row>
    <row r="29" spans="2:8" ht="17.25" x14ac:dyDescent="0.3">
      <c r="B29" s="72" t="s">
        <v>221</v>
      </c>
      <c r="F29" s="174" t="s">
        <v>219</v>
      </c>
      <c r="G29" s="174"/>
    </row>
  </sheetData>
  <protectedRanges>
    <protectedRange algorithmName="SHA-512" hashValue="R8frfBQ/MhInQYm+jLEgMwgPwCkrGPIUaxyIFLRSCn/+fIsUU6bmJDax/r7gTh2PEAEvgODYwg0rRRjqSM/oww==" saltValue="tbZzHO5lCNHCDH5y3XGZag==" spinCount="100000" sqref="C17:C18 D17:F17" name="Range1_77"/>
    <protectedRange algorithmName="SHA-512" hashValue="R8frfBQ/MhInQYm+jLEgMwgPwCkrGPIUaxyIFLRSCn/+fIsUU6bmJDax/r7gTh2PEAEvgODYwg0rRRjqSM/oww==" saltValue="tbZzHO5lCNHCDH5y3XGZag==" spinCount="100000" sqref="F18" name="Range1_84"/>
  </protectedRanges>
  <mergeCells count="4">
    <mergeCell ref="B9:H9"/>
    <mergeCell ref="F27:G27"/>
    <mergeCell ref="F29:G29"/>
    <mergeCell ref="B27:C27"/>
  </mergeCells>
  <conditionalFormatting sqref="C17:C18 D17:F17">
    <cfRule type="cellIs" dxfId="17" priority="2" operator="lessThan">
      <formula>-0.001</formula>
    </cfRule>
  </conditionalFormatting>
  <conditionalFormatting sqref="F18">
    <cfRule type="cellIs" dxfId="16" priority="1" operator="lessThan">
      <formula>-0.001</formula>
    </cfRule>
  </conditionalFormatting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H35" sqref="H3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1:12" x14ac:dyDescent="0.25">
      <c r="A1" t="s">
        <v>195</v>
      </c>
    </row>
    <row r="2" spans="1:12" x14ac:dyDescent="0.25">
      <c r="A2" t="s">
        <v>214</v>
      </c>
    </row>
    <row r="3" spans="1:12" x14ac:dyDescent="0.25">
      <c r="A3" t="s">
        <v>215</v>
      </c>
    </row>
    <row r="4" spans="1:12" x14ac:dyDescent="0.25">
      <c r="A4" t="s">
        <v>216</v>
      </c>
    </row>
    <row r="6" spans="1:12" ht="18" customHeight="1" x14ac:dyDescent="0.25">
      <c r="A6" t="s">
        <v>268</v>
      </c>
      <c r="G6" s="2"/>
      <c r="H6" s="2"/>
      <c r="I6" s="2"/>
      <c r="J6" s="2"/>
      <c r="K6" s="2"/>
      <c r="L6" s="2"/>
    </row>
    <row r="7" spans="1:12" ht="15.75" customHeight="1" x14ac:dyDescent="0.25">
      <c r="B7" s="175" t="s">
        <v>11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</row>
    <row r="8" spans="1:12" ht="18" x14ac:dyDescent="0.25">
      <c r="B8" s="2"/>
      <c r="C8" s="2"/>
      <c r="D8" s="2"/>
      <c r="E8" s="2"/>
      <c r="F8" s="2"/>
      <c r="G8" s="2"/>
      <c r="H8" s="2"/>
      <c r="I8" s="2"/>
      <c r="J8" s="3"/>
      <c r="K8" s="3"/>
      <c r="L8" s="3"/>
    </row>
    <row r="9" spans="1:12" ht="18" customHeight="1" x14ac:dyDescent="0.25">
      <c r="B9" s="175" t="s">
        <v>55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</row>
    <row r="10" spans="1:12" ht="15.75" customHeight="1" x14ac:dyDescent="0.25">
      <c r="B10" s="175" t="s">
        <v>41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</row>
    <row r="11" spans="1:12" ht="18" x14ac:dyDescent="0.25">
      <c r="B11" s="2"/>
      <c r="C11" s="2"/>
      <c r="D11" s="2"/>
      <c r="E11" s="2"/>
      <c r="F11" s="2"/>
      <c r="G11" s="2"/>
      <c r="H11" s="2"/>
      <c r="I11" s="2"/>
      <c r="J11" s="3"/>
      <c r="K11" s="3"/>
      <c r="L11" s="3"/>
    </row>
    <row r="12" spans="1:12" ht="25.5" customHeight="1" x14ac:dyDescent="0.25">
      <c r="B12" s="204" t="s">
        <v>7</v>
      </c>
      <c r="C12" s="205"/>
      <c r="D12" s="205"/>
      <c r="E12" s="205"/>
      <c r="F12" s="206"/>
      <c r="G12" s="35" t="s">
        <v>227</v>
      </c>
      <c r="H12" s="35" t="s">
        <v>230</v>
      </c>
      <c r="I12" s="35" t="s">
        <v>232</v>
      </c>
      <c r="J12" s="35" t="s">
        <v>231</v>
      </c>
      <c r="K12" s="35" t="s">
        <v>21</v>
      </c>
      <c r="L12" s="35" t="s">
        <v>52</v>
      </c>
    </row>
    <row r="13" spans="1:12" x14ac:dyDescent="0.25">
      <c r="B13" s="204">
        <v>1</v>
      </c>
      <c r="C13" s="205"/>
      <c r="D13" s="205"/>
      <c r="E13" s="205"/>
      <c r="F13" s="206"/>
      <c r="G13" s="36">
        <v>2</v>
      </c>
      <c r="H13" s="36">
        <v>3</v>
      </c>
      <c r="I13" s="36">
        <v>4</v>
      </c>
      <c r="J13" s="36">
        <v>5</v>
      </c>
      <c r="K13" s="36" t="s">
        <v>36</v>
      </c>
      <c r="L13" s="36" t="s">
        <v>37</v>
      </c>
    </row>
    <row r="14" spans="1:12" ht="25.5" x14ac:dyDescent="0.25">
      <c r="B14" s="9">
        <v>8</v>
      </c>
      <c r="C14" s="9"/>
      <c r="D14" s="9"/>
      <c r="E14" s="9"/>
      <c r="F14" s="9" t="s">
        <v>8</v>
      </c>
      <c r="G14" s="7"/>
      <c r="H14" s="7"/>
      <c r="I14" s="7"/>
      <c r="J14" s="28"/>
      <c r="K14" s="28"/>
      <c r="L14" s="28"/>
    </row>
    <row r="15" spans="1:12" x14ac:dyDescent="0.25">
      <c r="B15" s="9"/>
      <c r="C15" s="13">
        <v>84</v>
      </c>
      <c r="D15" s="13"/>
      <c r="E15" s="13"/>
      <c r="F15" s="13" t="s">
        <v>13</v>
      </c>
      <c r="G15" s="7"/>
      <c r="H15" s="7"/>
      <c r="I15" s="7"/>
      <c r="J15" s="28"/>
      <c r="K15" s="28"/>
      <c r="L15" s="28"/>
    </row>
    <row r="16" spans="1:12" ht="51" x14ac:dyDescent="0.25">
      <c r="B16" s="10"/>
      <c r="C16" s="10"/>
      <c r="D16" s="10">
        <v>841</v>
      </c>
      <c r="E16" s="10"/>
      <c r="F16" s="24" t="s">
        <v>42</v>
      </c>
      <c r="G16" s="7"/>
      <c r="H16" s="7"/>
      <c r="I16" s="7"/>
      <c r="J16" s="28"/>
      <c r="K16" s="28"/>
      <c r="L16" s="28"/>
    </row>
    <row r="17" spans="2:12" ht="25.5" x14ac:dyDescent="0.25">
      <c r="B17" s="10"/>
      <c r="C17" s="10"/>
      <c r="D17" s="10"/>
      <c r="E17" s="10">
        <v>8413</v>
      </c>
      <c r="F17" s="24" t="s">
        <v>43</v>
      </c>
      <c r="G17" s="7"/>
      <c r="H17" s="7"/>
      <c r="I17" s="7"/>
      <c r="J17" s="28"/>
      <c r="K17" s="28"/>
      <c r="L17" s="28"/>
    </row>
    <row r="18" spans="2:12" x14ac:dyDescent="0.25">
      <c r="B18" s="10"/>
      <c r="C18" s="10"/>
      <c r="D18" s="10"/>
      <c r="E18" s="11" t="s">
        <v>18</v>
      </c>
      <c r="F18" s="15"/>
      <c r="G18" s="7"/>
      <c r="H18" s="7"/>
      <c r="I18" s="7"/>
      <c r="J18" s="28"/>
      <c r="K18" s="28"/>
      <c r="L18" s="28"/>
    </row>
    <row r="19" spans="2:12" ht="25.5" x14ac:dyDescent="0.25">
      <c r="B19" s="12">
        <v>5</v>
      </c>
      <c r="C19" s="12"/>
      <c r="D19" s="12"/>
      <c r="E19" s="12"/>
      <c r="F19" s="16" t="s">
        <v>9</v>
      </c>
      <c r="G19" s="7"/>
      <c r="H19" s="7"/>
      <c r="I19" s="7"/>
      <c r="J19" s="28"/>
      <c r="K19" s="28"/>
      <c r="L19" s="28"/>
    </row>
    <row r="20" spans="2:12" ht="25.5" x14ac:dyDescent="0.25">
      <c r="B20" s="13"/>
      <c r="C20" s="13">
        <v>54</v>
      </c>
      <c r="D20" s="13"/>
      <c r="E20" s="13"/>
      <c r="F20" s="17" t="s">
        <v>14</v>
      </c>
      <c r="G20" s="7"/>
      <c r="H20" s="7"/>
      <c r="I20" s="8"/>
      <c r="J20" s="28"/>
      <c r="K20" s="28"/>
      <c r="L20" s="28"/>
    </row>
    <row r="21" spans="2:12" ht="63.75" x14ac:dyDescent="0.25">
      <c r="B21" s="13"/>
      <c r="C21" s="13"/>
      <c r="D21" s="13">
        <v>541</v>
      </c>
      <c r="E21" s="24"/>
      <c r="F21" s="24" t="s">
        <v>44</v>
      </c>
      <c r="G21" s="7"/>
      <c r="H21" s="7"/>
      <c r="I21" s="8"/>
      <c r="J21" s="28"/>
      <c r="K21" s="28"/>
      <c r="L21" s="28"/>
    </row>
    <row r="22" spans="2:12" ht="38.25" x14ac:dyDescent="0.25">
      <c r="B22" s="13"/>
      <c r="C22" s="13"/>
      <c r="D22" s="13"/>
      <c r="E22" s="24">
        <v>5413</v>
      </c>
      <c r="F22" s="24" t="s">
        <v>45</v>
      </c>
      <c r="G22" s="7"/>
      <c r="H22" s="7"/>
      <c r="I22" s="8"/>
      <c r="J22" s="28"/>
      <c r="K22" s="28"/>
      <c r="L22" s="28"/>
    </row>
    <row r="23" spans="2:12" x14ac:dyDescent="0.25">
      <c r="B23" s="14"/>
      <c r="C23" s="12"/>
      <c r="D23" s="12"/>
      <c r="E23" s="12"/>
      <c r="F23" s="16" t="s">
        <v>18</v>
      </c>
      <c r="G23" s="7"/>
      <c r="H23" s="7"/>
      <c r="I23" s="7"/>
      <c r="J23" s="28"/>
      <c r="K23" s="28"/>
      <c r="L23" s="28"/>
    </row>
    <row r="25" spans="2:12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2:12" ht="17.25" x14ac:dyDescent="0.25">
      <c r="B26" s="31"/>
      <c r="C26" s="207" t="s">
        <v>220</v>
      </c>
      <c r="D26" s="207"/>
      <c r="E26" s="31"/>
      <c r="F26" s="31"/>
      <c r="G26" s="31"/>
      <c r="H26" s="31"/>
      <c r="I26" s="31"/>
      <c r="J26" s="174" t="s">
        <v>218</v>
      </c>
      <c r="K26" s="174"/>
      <c r="L26" s="31"/>
    </row>
    <row r="27" spans="2:12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2:12" ht="17.25" x14ac:dyDescent="0.3">
      <c r="C28" s="72" t="s">
        <v>221</v>
      </c>
      <c r="J28" s="174" t="s">
        <v>219</v>
      </c>
      <c r="K28" s="174"/>
    </row>
  </sheetData>
  <mergeCells count="8">
    <mergeCell ref="J26:K26"/>
    <mergeCell ref="J28:K28"/>
    <mergeCell ref="B12:F12"/>
    <mergeCell ref="B13:F13"/>
    <mergeCell ref="B7:L7"/>
    <mergeCell ref="B9:L9"/>
    <mergeCell ref="B10:L10"/>
    <mergeCell ref="C26:D26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zoomScale="160" zoomScaleNormal="160" workbookViewId="0">
      <pane ySplit="13" topLeftCell="A14" activePane="bottomLeft" state="frozen"/>
      <selection pane="bottomLeft" activeCell="A6" sqref="A6"/>
    </sheetView>
  </sheetViews>
  <sheetFormatPr defaultRowHeight="15" x14ac:dyDescent="0.25"/>
  <cols>
    <col min="2" max="2" width="37.7109375" customWidth="1"/>
    <col min="3" max="5" width="25.28515625" customWidth="1"/>
    <col min="6" max="6" width="25.28515625" style="65" customWidth="1"/>
    <col min="7" max="8" width="15.7109375" customWidth="1"/>
  </cols>
  <sheetData>
    <row r="1" spans="1:10" x14ac:dyDescent="0.25">
      <c r="A1" t="s">
        <v>195</v>
      </c>
    </row>
    <row r="2" spans="1:10" x14ac:dyDescent="0.25">
      <c r="A2" t="s">
        <v>214</v>
      </c>
    </row>
    <row r="3" spans="1:10" x14ac:dyDescent="0.25">
      <c r="A3" t="s">
        <v>215</v>
      </c>
    </row>
    <row r="4" spans="1:10" x14ac:dyDescent="0.25">
      <c r="A4" t="s">
        <v>216</v>
      </c>
    </row>
    <row r="5" spans="1:10" x14ac:dyDescent="0.25">
      <c r="C5" s="199"/>
      <c r="D5" s="199"/>
      <c r="E5" s="199"/>
    </row>
    <row r="6" spans="1:10" x14ac:dyDescent="0.25">
      <c r="A6" t="s">
        <v>268</v>
      </c>
    </row>
    <row r="7" spans="1:10" ht="18" x14ac:dyDescent="0.25">
      <c r="B7" s="2"/>
      <c r="C7" s="2"/>
      <c r="D7" s="2"/>
      <c r="E7" s="2"/>
      <c r="F7" s="140"/>
      <c r="G7" s="3"/>
      <c r="H7" s="3"/>
    </row>
    <row r="8" spans="1:10" ht="15.75" customHeight="1" x14ac:dyDescent="0.25">
      <c r="B8" s="175" t="s">
        <v>46</v>
      </c>
      <c r="C8" s="175"/>
      <c r="D8" s="175"/>
      <c r="E8" s="175"/>
      <c r="F8" s="175"/>
      <c r="G8" s="175"/>
      <c r="H8" s="175"/>
    </row>
    <row r="9" spans="1:10" ht="18" x14ac:dyDescent="0.25">
      <c r="B9" s="2"/>
      <c r="C9" s="2"/>
      <c r="D9" s="2"/>
      <c r="E9" s="2"/>
      <c r="F9" s="140"/>
      <c r="G9" s="3"/>
      <c r="H9" s="3"/>
    </row>
    <row r="10" spans="1:10" ht="25.5" x14ac:dyDescent="0.25">
      <c r="B10" s="32" t="s">
        <v>7</v>
      </c>
      <c r="C10" s="32" t="s">
        <v>222</v>
      </c>
      <c r="D10" s="32" t="s">
        <v>230</v>
      </c>
      <c r="E10" s="32" t="s">
        <v>232</v>
      </c>
      <c r="F10" s="32" t="s">
        <v>234</v>
      </c>
      <c r="G10" s="32" t="s">
        <v>21</v>
      </c>
      <c r="H10" s="32" t="s">
        <v>52</v>
      </c>
      <c r="J10" s="22"/>
    </row>
    <row r="11" spans="1:10" x14ac:dyDescent="0.25">
      <c r="B11" s="32">
        <v>1</v>
      </c>
      <c r="C11" s="32">
        <v>2</v>
      </c>
      <c r="D11" s="32">
        <v>3</v>
      </c>
      <c r="E11" s="32">
        <v>4</v>
      </c>
      <c r="F11" s="32">
        <v>5</v>
      </c>
      <c r="G11" s="32" t="s">
        <v>36</v>
      </c>
      <c r="H11" s="32" t="s">
        <v>37</v>
      </c>
    </row>
    <row r="12" spans="1:10" x14ac:dyDescent="0.25">
      <c r="B12" s="9" t="s">
        <v>48</v>
      </c>
      <c r="C12" s="119">
        <f>C13+C19+C22+C26+C30+C33</f>
        <v>1316813.77</v>
      </c>
      <c r="D12" s="119">
        <f>D13+D19+D22+D26+D30+D33</f>
        <v>1268600.5799999998</v>
      </c>
      <c r="E12" s="119">
        <f>E13+E19+E22+E26+E30+E33</f>
        <v>1615551.47</v>
      </c>
      <c r="F12" s="119">
        <f>F13+F19+F22+F26+F30+F33</f>
        <v>1597308.7600000002</v>
      </c>
      <c r="G12" s="77">
        <f>F12/C12*100</f>
        <v>121.30103712387516</v>
      </c>
      <c r="H12" s="77">
        <f>F12/E12*100</f>
        <v>98.870806016474376</v>
      </c>
    </row>
    <row r="13" spans="1:10" x14ac:dyDescent="0.25">
      <c r="B13" s="9" t="s">
        <v>17</v>
      </c>
      <c r="C13" s="120">
        <f>C14+C15+C16+C17</f>
        <v>1234885.01</v>
      </c>
      <c r="D13" s="120">
        <f>D14+D15+D16+D17</f>
        <v>1177910.5799999998</v>
      </c>
      <c r="E13" s="120">
        <f>E14+E15+E16+E17</f>
        <v>1520001.47</v>
      </c>
      <c r="F13" s="120">
        <f>F14+F15+F16+F17</f>
        <v>1494472.9200000002</v>
      </c>
      <c r="G13" s="77">
        <f t="shared" ref="G13:G34" si="0">F13/C13*100</f>
        <v>121.02122123905288</v>
      </c>
      <c r="H13" s="77">
        <f t="shared" ref="H13:H34" si="1">F13/E13*100</f>
        <v>98.320491755840223</v>
      </c>
    </row>
    <row r="14" spans="1:10" x14ac:dyDescent="0.25">
      <c r="B14" s="21" t="s">
        <v>145</v>
      </c>
      <c r="C14" s="121">
        <v>24588.23</v>
      </c>
      <c r="D14" s="121">
        <v>28026.99</v>
      </c>
      <c r="E14" s="121">
        <v>28026.99</v>
      </c>
      <c r="F14" s="121">
        <v>29574.57</v>
      </c>
      <c r="G14" s="77">
        <f t="shared" si="0"/>
        <v>120.2793775721148</v>
      </c>
      <c r="H14" s="77">
        <f t="shared" si="1"/>
        <v>105.52174885708384</v>
      </c>
    </row>
    <row r="15" spans="1:10" x14ac:dyDescent="0.25">
      <c r="B15" s="22" t="s">
        <v>133</v>
      </c>
      <c r="C15" s="150">
        <v>98046.95</v>
      </c>
      <c r="D15" s="121">
        <v>93677.66</v>
      </c>
      <c r="E15" s="131">
        <v>112738.55</v>
      </c>
      <c r="F15" s="122">
        <v>112738.55</v>
      </c>
      <c r="G15" s="77">
        <f t="shared" si="0"/>
        <v>114.98424989252598</v>
      </c>
      <c r="H15" s="77">
        <f t="shared" si="1"/>
        <v>100</v>
      </c>
    </row>
    <row r="16" spans="1:10" x14ac:dyDescent="0.25">
      <c r="B16" s="22" t="s">
        <v>134</v>
      </c>
      <c r="C16" s="150">
        <v>1111066.8500000001</v>
      </c>
      <c r="D16" s="121">
        <v>1055080</v>
      </c>
      <c r="E16" s="121">
        <v>1378110</v>
      </c>
      <c r="F16" s="122">
        <v>1351033.87</v>
      </c>
      <c r="G16" s="77">
        <f t="shared" si="0"/>
        <v>121.59789215203386</v>
      </c>
      <c r="H16" s="77">
        <f t="shared" si="1"/>
        <v>98.035270769387068</v>
      </c>
    </row>
    <row r="17" spans="2:8" ht="25.5" x14ac:dyDescent="0.25">
      <c r="B17" s="24" t="s">
        <v>138</v>
      </c>
      <c r="C17" s="121">
        <v>1182.98</v>
      </c>
      <c r="D17" s="121">
        <v>1125.93</v>
      </c>
      <c r="E17" s="121">
        <v>1125.93</v>
      </c>
      <c r="F17" s="122">
        <v>1125.93</v>
      </c>
      <c r="G17" s="77">
        <f t="shared" si="0"/>
        <v>95.177433261762673</v>
      </c>
      <c r="H17" s="77">
        <f t="shared" si="1"/>
        <v>100</v>
      </c>
    </row>
    <row r="18" spans="2:8" x14ac:dyDescent="0.25">
      <c r="B18" s="59"/>
      <c r="C18" s="123"/>
      <c r="D18" s="123"/>
      <c r="E18" s="123"/>
      <c r="F18" s="143"/>
      <c r="G18" s="77"/>
      <c r="H18" s="77"/>
    </row>
    <row r="19" spans="2:8" x14ac:dyDescent="0.25">
      <c r="B19" s="12" t="s">
        <v>245</v>
      </c>
      <c r="C19" s="120">
        <f>C20</f>
        <v>1974</v>
      </c>
      <c r="D19" s="120">
        <f>D20</f>
        <v>3320</v>
      </c>
      <c r="E19" s="120">
        <f>E20</f>
        <v>1000</v>
      </c>
      <c r="F19" s="120">
        <f>F20</f>
        <v>954</v>
      </c>
      <c r="G19" s="77">
        <f t="shared" si="0"/>
        <v>48.328267477203646</v>
      </c>
      <c r="H19" s="77">
        <f t="shared" si="1"/>
        <v>95.399999999999991</v>
      </c>
    </row>
    <row r="20" spans="2:8" x14ac:dyDescent="0.25">
      <c r="B20" s="22" t="s">
        <v>244</v>
      </c>
      <c r="C20" s="122">
        <v>1974</v>
      </c>
      <c r="D20" s="121">
        <v>3320</v>
      </c>
      <c r="E20" s="121">
        <v>1000</v>
      </c>
      <c r="F20" s="122">
        <v>954</v>
      </c>
      <c r="G20" s="77">
        <f t="shared" si="0"/>
        <v>48.328267477203646</v>
      </c>
      <c r="H20" s="77">
        <f t="shared" si="1"/>
        <v>95.399999999999991</v>
      </c>
    </row>
    <row r="21" spans="2:8" x14ac:dyDescent="0.25">
      <c r="B21" s="22"/>
      <c r="C21" s="123"/>
      <c r="D21" s="123"/>
      <c r="E21" s="123"/>
      <c r="F21" s="143"/>
      <c r="G21" s="77" t="e">
        <f t="shared" si="0"/>
        <v>#DIV/0!</v>
      </c>
      <c r="H21" s="77" t="e">
        <f t="shared" si="1"/>
        <v>#DIV/0!</v>
      </c>
    </row>
    <row r="22" spans="2:8" ht="15.75" customHeight="1" x14ac:dyDescent="0.25">
      <c r="B22" s="12" t="s">
        <v>19</v>
      </c>
      <c r="C22" s="120">
        <f>C23+C24</f>
        <v>59740.76</v>
      </c>
      <c r="D22" s="120">
        <f>D23+D24</f>
        <v>54450</v>
      </c>
      <c r="E22" s="120">
        <f>E23</f>
        <v>60000</v>
      </c>
      <c r="F22" s="120">
        <f>F23+F24</f>
        <v>71814.03</v>
      </c>
      <c r="G22" s="77">
        <f t="shared" si="0"/>
        <v>120.20943489838427</v>
      </c>
      <c r="H22" s="77">
        <f t="shared" si="1"/>
        <v>119.69004999999999</v>
      </c>
    </row>
    <row r="23" spans="2:8" ht="15.75" customHeight="1" x14ac:dyDescent="0.25">
      <c r="B23" s="22" t="s">
        <v>139</v>
      </c>
      <c r="C23" s="121">
        <v>59740.75</v>
      </c>
      <c r="D23" s="121">
        <v>54450</v>
      </c>
      <c r="E23" s="121">
        <v>60000</v>
      </c>
      <c r="F23" s="130">
        <v>71814.009999999995</v>
      </c>
      <c r="G23" s="77">
        <f t="shared" si="0"/>
        <v>120.20942154224711</v>
      </c>
      <c r="H23" s="77">
        <f t="shared" si="1"/>
        <v>119.69001666666665</v>
      </c>
    </row>
    <row r="24" spans="2:8" ht="25.5" x14ac:dyDescent="0.25">
      <c r="B24" s="60" t="s">
        <v>140</v>
      </c>
      <c r="C24" s="121">
        <v>0.01</v>
      </c>
      <c r="D24" s="121">
        <v>0</v>
      </c>
      <c r="E24" s="121">
        <v>0</v>
      </c>
      <c r="F24" s="130">
        <v>0.02</v>
      </c>
      <c r="G24" s="77">
        <f t="shared" si="0"/>
        <v>200</v>
      </c>
      <c r="H24" s="77" t="e">
        <f t="shared" si="1"/>
        <v>#DIV/0!</v>
      </c>
    </row>
    <row r="25" spans="2:8" x14ac:dyDescent="0.25">
      <c r="B25" s="60"/>
      <c r="C25" s="123"/>
      <c r="D25" s="123"/>
      <c r="E25" s="123"/>
      <c r="F25" s="143"/>
      <c r="G25" s="77"/>
      <c r="H25" s="77"/>
    </row>
    <row r="26" spans="2:8" x14ac:dyDescent="0.25">
      <c r="B26" s="12" t="s">
        <v>135</v>
      </c>
      <c r="C26" s="120">
        <f>C27</f>
        <v>16514.849999999999</v>
      </c>
      <c r="D26" s="120">
        <f>D27+D28</f>
        <v>28400</v>
      </c>
      <c r="E26" s="120">
        <f>E27+E28</f>
        <v>16550</v>
      </c>
      <c r="F26" s="120">
        <f>F27+F28</f>
        <v>15778.67</v>
      </c>
      <c r="G26" s="77">
        <f t="shared" si="0"/>
        <v>95.542314946850865</v>
      </c>
      <c r="H26" s="77">
        <f t="shared" si="1"/>
        <v>95.339395770392755</v>
      </c>
    </row>
    <row r="27" spans="2:8" x14ac:dyDescent="0.25">
      <c r="B27" s="14" t="s">
        <v>136</v>
      </c>
      <c r="C27" s="122">
        <v>16514.849999999999</v>
      </c>
      <c r="D27" s="132">
        <v>11950</v>
      </c>
      <c r="E27" s="132">
        <v>16000</v>
      </c>
      <c r="F27" s="155">
        <v>15778.67</v>
      </c>
      <c r="G27" s="77">
        <f t="shared" si="0"/>
        <v>95.542314946850865</v>
      </c>
      <c r="H27" s="77">
        <f t="shared" si="1"/>
        <v>98.616687499999998</v>
      </c>
    </row>
    <row r="28" spans="2:8" x14ac:dyDescent="0.25">
      <c r="B28" s="14" t="s">
        <v>141</v>
      </c>
      <c r="C28" s="121">
        <v>0</v>
      </c>
      <c r="D28" s="121">
        <v>16450</v>
      </c>
      <c r="E28" s="121">
        <v>550</v>
      </c>
      <c r="F28" s="130">
        <v>0</v>
      </c>
      <c r="G28" s="77" t="e">
        <f t="shared" si="0"/>
        <v>#DIV/0!</v>
      </c>
      <c r="H28" s="77">
        <f t="shared" si="1"/>
        <v>0</v>
      </c>
    </row>
    <row r="29" spans="2:8" x14ac:dyDescent="0.25">
      <c r="B29" s="14"/>
      <c r="C29" s="123"/>
      <c r="D29" s="123"/>
      <c r="E29" s="123"/>
      <c r="F29" s="130"/>
      <c r="G29" s="77"/>
      <c r="H29" s="77"/>
    </row>
    <row r="30" spans="2:8" x14ac:dyDescent="0.25">
      <c r="B30" s="12" t="s">
        <v>137</v>
      </c>
      <c r="C30" s="120">
        <f>C31</f>
        <v>100</v>
      </c>
      <c r="D30" s="120">
        <f>D31</f>
        <v>1330</v>
      </c>
      <c r="E30" s="120">
        <f>E31</f>
        <v>13000</v>
      </c>
      <c r="F30" s="120">
        <f>F31</f>
        <v>11572.8</v>
      </c>
      <c r="G30" s="77">
        <f t="shared" si="0"/>
        <v>11572.8</v>
      </c>
      <c r="H30" s="77">
        <f t="shared" si="1"/>
        <v>89.021538461538455</v>
      </c>
    </row>
    <row r="31" spans="2:8" x14ac:dyDescent="0.25">
      <c r="B31" s="14" t="s">
        <v>142</v>
      </c>
      <c r="C31" s="124">
        <v>100</v>
      </c>
      <c r="D31" s="132">
        <v>1330</v>
      </c>
      <c r="E31" s="132">
        <v>13000</v>
      </c>
      <c r="F31" s="130">
        <v>11572.8</v>
      </c>
      <c r="G31" s="77">
        <f t="shared" si="0"/>
        <v>11572.8</v>
      </c>
      <c r="H31" s="77">
        <f t="shared" si="1"/>
        <v>89.021538461538455</v>
      </c>
    </row>
    <row r="32" spans="2:8" x14ac:dyDescent="0.25">
      <c r="B32" s="14"/>
      <c r="C32" s="125"/>
      <c r="D32" s="133"/>
      <c r="E32" s="133"/>
      <c r="F32" s="130"/>
      <c r="G32" s="77"/>
      <c r="H32" s="77"/>
    </row>
    <row r="33" spans="2:8" x14ac:dyDescent="0.25">
      <c r="B33" s="12" t="s">
        <v>143</v>
      </c>
      <c r="C33" s="126">
        <f>C34</f>
        <v>3599.15</v>
      </c>
      <c r="D33" s="134">
        <f>D34</f>
        <v>3190</v>
      </c>
      <c r="E33" s="134">
        <f>E34</f>
        <v>5000</v>
      </c>
      <c r="F33" s="129">
        <f>F34</f>
        <v>2716.34</v>
      </c>
      <c r="G33" s="77">
        <f t="shared" si="0"/>
        <v>75.471708597863383</v>
      </c>
      <c r="H33" s="77">
        <f t="shared" si="1"/>
        <v>54.326800000000006</v>
      </c>
    </row>
    <row r="34" spans="2:8" ht="25.5" x14ac:dyDescent="0.25">
      <c r="B34" s="13" t="s">
        <v>144</v>
      </c>
      <c r="C34" s="121">
        <v>3599.15</v>
      </c>
      <c r="D34" s="135">
        <v>3190</v>
      </c>
      <c r="E34" s="135">
        <v>5000</v>
      </c>
      <c r="F34" s="122">
        <v>2716.34</v>
      </c>
      <c r="G34" s="77">
        <f t="shared" si="0"/>
        <v>75.471708597863383</v>
      </c>
      <c r="H34" s="77">
        <f t="shared" si="1"/>
        <v>54.326800000000006</v>
      </c>
    </row>
    <row r="35" spans="2:8" x14ac:dyDescent="0.25">
      <c r="B35" s="23"/>
      <c r="C35" s="127"/>
      <c r="D35" s="127"/>
      <c r="E35" s="136"/>
      <c r="F35" s="74"/>
      <c r="G35" s="74"/>
      <c r="H35" s="74"/>
    </row>
    <row r="36" spans="2:8" x14ac:dyDescent="0.25">
      <c r="B36" s="9" t="s">
        <v>50</v>
      </c>
      <c r="C36" s="123"/>
      <c r="D36" s="123"/>
      <c r="E36" s="125"/>
      <c r="F36" s="143"/>
      <c r="G36" s="74"/>
      <c r="H36" s="74"/>
    </row>
    <row r="37" spans="2:8" x14ac:dyDescent="0.25">
      <c r="B37" s="9" t="s">
        <v>17</v>
      </c>
      <c r="C37" s="123"/>
      <c r="D37" s="123"/>
      <c r="E37" s="123"/>
      <c r="F37" s="143"/>
      <c r="G37" s="74"/>
      <c r="H37" s="74"/>
    </row>
    <row r="38" spans="2:8" ht="25.5" x14ac:dyDescent="0.25">
      <c r="B38" s="68" t="s">
        <v>145</v>
      </c>
      <c r="C38" s="120">
        <f>C39+C40+C41+C42+C43+C44+C45+C46+C49+C50+C53+C54</f>
        <v>24588.229999999996</v>
      </c>
      <c r="D38" s="120">
        <f>D39+D40+D41+D42+D43+D44+D46+D45+D47+D48+D49+D50+D51+D52+D53+D54+D55+D56+D57</f>
        <v>28026.989999999998</v>
      </c>
      <c r="E38" s="120">
        <f>E39+E40+E41+E42+E43+E44+E46+E45+E47+E48+E49+E50+E51+E52+E53+E54+E55+E56+E57</f>
        <v>28026.989999999998</v>
      </c>
      <c r="F38" s="120">
        <f>F39+F40+F41+F42+F43+F44+F46+F45+F47+F48+F49+F50+F51+F52+F53+F54+F55+F56+F57</f>
        <v>29574.569999999996</v>
      </c>
      <c r="G38" s="77">
        <f>F38/C38*100</f>
        <v>120.2793775721148</v>
      </c>
      <c r="H38" s="77">
        <f>F38/E38*100</f>
        <v>105.52174885708384</v>
      </c>
    </row>
    <row r="39" spans="2:8" x14ac:dyDescent="0.25">
      <c r="B39" s="21" t="s">
        <v>146</v>
      </c>
      <c r="C39" s="121">
        <v>1969.04</v>
      </c>
      <c r="D39" s="121">
        <v>0</v>
      </c>
      <c r="E39" s="121">
        <v>0</v>
      </c>
      <c r="F39" s="130">
        <v>0</v>
      </c>
      <c r="G39" s="77">
        <f t="shared" ref="G39:G121" si="2">F39/C39*100</f>
        <v>0</v>
      </c>
      <c r="H39" s="77" t="e">
        <f t="shared" ref="H39:H121" si="3">F39/E39*100</f>
        <v>#DIV/0!</v>
      </c>
    </row>
    <row r="40" spans="2:8" x14ac:dyDescent="0.25">
      <c r="B40" s="15" t="s">
        <v>224</v>
      </c>
      <c r="C40" s="121">
        <v>180.38</v>
      </c>
      <c r="D40" s="121">
        <v>0</v>
      </c>
      <c r="E40" s="121">
        <v>0</v>
      </c>
      <c r="F40" s="130">
        <v>0</v>
      </c>
      <c r="G40" s="77">
        <f t="shared" si="2"/>
        <v>0</v>
      </c>
      <c r="H40" s="77" t="e">
        <f t="shared" si="3"/>
        <v>#DIV/0!</v>
      </c>
    </row>
    <row r="41" spans="2:8" x14ac:dyDescent="0.25">
      <c r="B41" s="21" t="s">
        <v>150</v>
      </c>
      <c r="C41" s="121">
        <v>822.21</v>
      </c>
      <c r="D41" s="121">
        <v>870</v>
      </c>
      <c r="E41" s="121">
        <v>870</v>
      </c>
      <c r="F41" s="130">
        <v>866</v>
      </c>
      <c r="G41" s="77">
        <f t="shared" si="2"/>
        <v>105.32588997944563</v>
      </c>
      <c r="H41" s="77">
        <f t="shared" si="3"/>
        <v>99.540229885057471</v>
      </c>
    </row>
    <row r="42" spans="2:8" x14ac:dyDescent="0.25">
      <c r="B42" s="22" t="s">
        <v>159</v>
      </c>
      <c r="C42" s="121">
        <v>4286.33</v>
      </c>
      <c r="D42" s="121">
        <v>0</v>
      </c>
      <c r="E42" s="121">
        <v>0</v>
      </c>
      <c r="F42" s="130">
        <v>18582.3</v>
      </c>
      <c r="G42" s="77">
        <f t="shared" si="2"/>
        <v>433.52471694899828</v>
      </c>
      <c r="H42" s="77" t="e">
        <f t="shared" si="3"/>
        <v>#DIV/0!</v>
      </c>
    </row>
    <row r="43" spans="2:8" x14ac:dyDescent="0.25">
      <c r="B43" s="22" t="s">
        <v>161</v>
      </c>
      <c r="C43" s="121">
        <v>843.33</v>
      </c>
      <c r="D43" s="121">
        <v>135</v>
      </c>
      <c r="E43" s="121">
        <v>135</v>
      </c>
      <c r="F43" s="130">
        <v>135</v>
      </c>
      <c r="G43" s="77">
        <f t="shared" si="2"/>
        <v>16.007968410942336</v>
      </c>
      <c r="H43" s="77">
        <f t="shared" si="3"/>
        <v>100</v>
      </c>
    </row>
    <row r="44" spans="2:8" x14ac:dyDescent="0.25">
      <c r="B44" s="21" t="s">
        <v>152</v>
      </c>
      <c r="C44" s="121">
        <v>2290.4899999999998</v>
      </c>
      <c r="D44" s="121">
        <v>2604</v>
      </c>
      <c r="E44" s="121">
        <v>2604</v>
      </c>
      <c r="F44" s="130">
        <v>2338.0500000000002</v>
      </c>
      <c r="G44" s="77">
        <f t="shared" si="2"/>
        <v>102.07641159751846</v>
      </c>
      <c r="H44" s="77">
        <f t="shared" si="3"/>
        <v>89.786866359447018</v>
      </c>
    </row>
    <row r="45" spans="2:8" x14ac:dyDescent="0.25">
      <c r="B45" s="22" t="s">
        <v>163</v>
      </c>
      <c r="C45" s="121">
        <v>4227.57</v>
      </c>
      <c r="D45" s="121">
        <v>0</v>
      </c>
      <c r="E45" s="121">
        <v>0</v>
      </c>
      <c r="F45" s="130">
        <v>0</v>
      </c>
      <c r="G45" s="77">
        <f>F45/C45*100</f>
        <v>0</v>
      </c>
      <c r="H45" s="77" t="e">
        <f>F45/E45*100</f>
        <v>#DIV/0!</v>
      </c>
    </row>
    <row r="46" spans="2:8" x14ac:dyDescent="0.25">
      <c r="B46" s="22" t="s">
        <v>167</v>
      </c>
      <c r="C46" s="121">
        <v>354.56</v>
      </c>
      <c r="D46" s="121">
        <v>243.85</v>
      </c>
      <c r="E46" s="121">
        <v>243.85</v>
      </c>
      <c r="F46" s="130">
        <v>243.85</v>
      </c>
      <c r="G46" s="77">
        <f>F46/C46*100</f>
        <v>68.775383574007222</v>
      </c>
      <c r="H46" s="77">
        <f>F46/E46*100</f>
        <v>100</v>
      </c>
    </row>
    <row r="47" spans="2:8" x14ac:dyDescent="0.25">
      <c r="B47" s="22" t="s">
        <v>247</v>
      </c>
      <c r="C47" s="121">
        <v>0</v>
      </c>
      <c r="D47" s="121">
        <v>3450</v>
      </c>
      <c r="E47" s="121">
        <v>3450</v>
      </c>
      <c r="F47" s="130">
        <v>0</v>
      </c>
      <c r="G47" s="77" t="e">
        <f>F47/C47*100</f>
        <v>#DIV/0!</v>
      </c>
      <c r="H47" s="77">
        <f>F47/E47*100</f>
        <v>0</v>
      </c>
    </row>
    <row r="48" spans="2:8" x14ac:dyDescent="0.25">
      <c r="B48" s="22" t="s">
        <v>241</v>
      </c>
      <c r="C48" s="121">
        <v>0</v>
      </c>
      <c r="D48" s="121">
        <v>14580</v>
      </c>
      <c r="E48" s="121">
        <v>14580</v>
      </c>
      <c r="F48" s="130">
        <v>0</v>
      </c>
      <c r="G48" s="77" t="e">
        <f>F48/C48*100</f>
        <v>#DIV/0!</v>
      </c>
      <c r="H48" s="77">
        <f>F48/E48*100</f>
        <v>0</v>
      </c>
    </row>
    <row r="49" spans="2:8" x14ac:dyDescent="0.25">
      <c r="B49" s="22" t="s">
        <v>170</v>
      </c>
      <c r="C49" s="121">
        <v>1008.31</v>
      </c>
      <c r="D49" s="121">
        <v>0</v>
      </c>
      <c r="E49" s="121">
        <v>0</v>
      </c>
      <c r="F49" s="130">
        <v>0</v>
      </c>
      <c r="G49" s="77">
        <f t="shared" si="2"/>
        <v>0</v>
      </c>
      <c r="H49" s="77" t="e">
        <f t="shared" si="3"/>
        <v>#DIV/0!</v>
      </c>
    </row>
    <row r="50" spans="2:8" x14ac:dyDescent="0.25">
      <c r="B50" s="22" t="s">
        <v>228</v>
      </c>
      <c r="C50" s="121">
        <v>5840</v>
      </c>
      <c r="D50" s="121">
        <v>0</v>
      </c>
      <c r="E50" s="121">
        <v>0</v>
      </c>
      <c r="F50" s="130">
        <v>0</v>
      </c>
      <c r="G50" s="77">
        <f t="shared" si="2"/>
        <v>0</v>
      </c>
      <c r="H50" s="77" t="e">
        <f t="shared" si="3"/>
        <v>#DIV/0!</v>
      </c>
    </row>
    <row r="51" spans="2:8" x14ac:dyDescent="0.25">
      <c r="B51" s="22" t="s">
        <v>248</v>
      </c>
      <c r="C51" s="121">
        <v>0</v>
      </c>
      <c r="D51" s="121">
        <v>1500</v>
      </c>
      <c r="E51" s="121">
        <v>1500</v>
      </c>
      <c r="F51" s="130">
        <v>1273.5999999999999</v>
      </c>
      <c r="G51" s="77" t="e">
        <f t="shared" si="2"/>
        <v>#DIV/0!</v>
      </c>
      <c r="H51" s="77">
        <f t="shared" si="3"/>
        <v>84.906666666666666</v>
      </c>
    </row>
    <row r="52" spans="2:8" x14ac:dyDescent="0.25">
      <c r="B52" s="22" t="s">
        <v>243</v>
      </c>
      <c r="C52" s="121">
        <v>0</v>
      </c>
      <c r="D52" s="121">
        <v>1500</v>
      </c>
      <c r="E52" s="121">
        <v>1500</v>
      </c>
      <c r="F52" s="130">
        <v>1500</v>
      </c>
      <c r="G52" s="77" t="e">
        <f t="shared" si="2"/>
        <v>#DIV/0!</v>
      </c>
      <c r="H52" s="77">
        <f t="shared" si="3"/>
        <v>100</v>
      </c>
    </row>
    <row r="53" spans="2:8" x14ac:dyDescent="0.25">
      <c r="B53" s="22" t="s">
        <v>173</v>
      </c>
      <c r="C53" s="121">
        <v>372.5</v>
      </c>
      <c r="D53" s="121">
        <v>0</v>
      </c>
      <c r="E53" s="121">
        <v>0</v>
      </c>
      <c r="F53" s="130">
        <v>0</v>
      </c>
      <c r="G53" s="77">
        <f t="shared" si="2"/>
        <v>0</v>
      </c>
      <c r="H53" s="77" t="e">
        <f t="shared" si="3"/>
        <v>#DIV/0!</v>
      </c>
    </row>
    <row r="54" spans="2:8" ht="25.5" x14ac:dyDescent="0.25">
      <c r="B54" s="21" t="s">
        <v>157</v>
      </c>
      <c r="C54" s="121">
        <v>2393.5100000000002</v>
      </c>
      <c r="D54" s="121">
        <v>2145.14</v>
      </c>
      <c r="E54" s="121">
        <v>2145.14</v>
      </c>
      <c r="F54" s="130">
        <v>2500.1799999999998</v>
      </c>
      <c r="G54" s="77">
        <f t="shared" si="2"/>
        <v>104.45663481665002</v>
      </c>
      <c r="H54" s="77">
        <f t="shared" si="3"/>
        <v>116.55090110668766</v>
      </c>
    </row>
    <row r="55" spans="2:8" x14ac:dyDescent="0.25">
      <c r="B55" s="21" t="s">
        <v>237</v>
      </c>
      <c r="C55" s="121">
        <v>0</v>
      </c>
      <c r="D55" s="121">
        <v>0</v>
      </c>
      <c r="E55" s="121">
        <v>0</v>
      </c>
      <c r="F55" s="130">
        <v>1640.59</v>
      </c>
      <c r="G55" s="77" t="e">
        <f t="shared" si="2"/>
        <v>#DIV/0!</v>
      </c>
      <c r="H55" s="77" t="e">
        <f t="shared" si="3"/>
        <v>#DIV/0!</v>
      </c>
    </row>
    <row r="56" spans="2:8" ht="25.5" x14ac:dyDescent="0.25">
      <c r="B56" s="21" t="s">
        <v>249</v>
      </c>
      <c r="C56" s="121">
        <v>0</v>
      </c>
      <c r="D56" s="121">
        <v>199</v>
      </c>
      <c r="E56" s="121">
        <v>199</v>
      </c>
      <c r="F56" s="130">
        <v>0</v>
      </c>
      <c r="G56" s="77" t="e">
        <f t="shared" si="2"/>
        <v>#DIV/0!</v>
      </c>
      <c r="H56" s="77">
        <f t="shared" si="3"/>
        <v>0</v>
      </c>
    </row>
    <row r="57" spans="2:8" x14ac:dyDescent="0.25">
      <c r="B57" s="21" t="s">
        <v>238</v>
      </c>
      <c r="C57" s="121">
        <v>0</v>
      </c>
      <c r="D57" s="121">
        <v>800</v>
      </c>
      <c r="E57" s="121">
        <v>800</v>
      </c>
      <c r="F57" s="130">
        <v>495</v>
      </c>
      <c r="G57" s="77" t="e">
        <f t="shared" si="2"/>
        <v>#DIV/0!</v>
      </c>
      <c r="H57" s="77">
        <f t="shared" si="3"/>
        <v>61.875</v>
      </c>
    </row>
    <row r="58" spans="2:8" x14ac:dyDescent="0.25">
      <c r="B58" s="21"/>
      <c r="C58" s="123"/>
      <c r="D58" s="123"/>
      <c r="E58" s="123"/>
      <c r="F58" s="143"/>
      <c r="G58" s="73"/>
      <c r="H58" s="73"/>
    </row>
    <row r="59" spans="2:8" x14ac:dyDescent="0.25">
      <c r="B59" s="69" t="s">
        <v>133</v>
      </c>
      <c r="C59" s="120">
        <f>C60+C61+C62+C63+C64+C65+C66+C67+C68+C69+C70+C71+C72+C73+C74+C75+C76+C77+C78+C79+C80+C81+C82+C83+C84</f>
        <v>98046.950000000012</v>
      </c>
      <c r="D59" s="120">
        <f>D60+D61+D62+D63+D64+D65+D66+D67+D68+D69+D70+D71+D72+D73+D74+D75+D76+D77+D78+D79+D80+D81+D82+D83+D84</f>
        <v>93677.66</v>
      </c>
      <c r="E59" s="120">
        <f>E60+E61+E62+E63+E64+E65+E66+E67+E68+E69+E70+E71+E72+E73+E74+E75+E76+E77+E78+E79+E80+E81+E82+E83+E84</f>
        <v>112738.55</v>
      </c>
      <c r="F59" s="120">
        <f>F60+F61+F62+F63+F64+F65+F66+F67+F68+F69+F70+F71+F72+F73+F74+F75+F76+F77+F78+F79+F80+F81+F82+F83+F84</f>
        <v>112738.55000000002</v>
      </c>
      <c r="G59" s="77">
        <f t="shared" si="2"/>
        <v>114.98424989252598</v>
      </c>
      <c r="H59" s="77">
        <f t="shared" si="3"/>
        <v>100.00000000000003</v>
      </c>
    </row>
    <row r="60" spans="2:8" x14ac:dyDescent="0.25">
      <c r="B60" s="22" t="s">
        <v>158</v>
      </c>
      <c r="C60" s="121">
        <v>6756.25</v>
      </c>
      <c r="D60" s="121">
        <v>2800</v>
      </c>
      <c r="E60" s="121">
        <v>8100</v>
      </c>
      <c r="F60" s="130">
        <v>8091.73</v>
      </c>
      <c r="G60" s="77">
        <f t="shared" si="2"/>
        <v>119.76658649398703</v>
      </c>
      <c r="H60" s="77">
        <f t="shared" si="3"/>
        <v>99.897901234567897</v>
      </c>
    </row>
    <row r="61" spans="2:8" x14ac:dyDescent="0.25">
      <c r="B61" s="22" t="s">
        <v>159</v>
      </c>
      <c r="C61" s="121">
        <v>31866.33</v>
      </c>
      <c r="D61" s="121">
        <v>30000</v>
      </c>
      <c r="E61" s="121">
        <v>33030.75</v>
      </c>
      <c r="F61" s="130">
        <v>19746.150000000001</v>
      </c>
      <c r="G61" s="77">
        <f t="shared" si="2"/>
        <v>61.965560514812964</v>
      </c>
      <c r="H61" s="77">
        <f t="shared" si="3"/>
        <v>59.781113053745386</v>
      </c>
    </row>
    <row r="62" spans="2:8" x14ac:dyDescent="0.25">
      <c r="B62" s="22" t="s">
        <v>160</v>
      </c>
      <c r="C62" s="121">
        <v>843.75</v>
      </c>
      <c r="D62" s="121">
        <v>800</v>
      </c>
      <c r="E62" s="121">
        <v>800</v>
      </c>
      <c r="F62" s="130">
        <v>392.5</v>
      </c>
      <c r="G62" s="77">
        <f t="shared" si="2"/>
        <v>46.518518518518519</v>
      </c>
      <c r="H62" s="77">
        <f t="shared" si="3"/>
        <v>49.0625</v>
      </c>
    </row>
    <row r="63" spans="2:8" x14ac:dyDescent="0.25">
      <c r="B63" s="22" t="s">
        <v>161</v>
      </c>
      <c r="C63" s="121">
        <v>8420.7199999999993</v>
      </c>
      <c r="D63" s="121">
        <v>5700</v>
      </c>
      <c r="E63" s="121">
        <v>6700</v>
      </c>
      <c r="F63" s="130">
        <v>6898.62</v>
      </c>
      <c r="G63" s="77">
        <f t="shared" si="2"/>
        <v>81.924348511766226</v>
      </c>
      <c r="H63" s="77">
        <f t="shared" si="3"/>
        <v>102.9644776119403</v>
      </c>
    </row>
    <row r="64" spans="2:8" x14ac:dyDescent="0.25">
      <c r="B64" s="22" t="s">
        <v>162</v>
      </c>
      <c r="C64" s="121">
        <v>29.2</v>
      </c>
      <c r="D64" s="121">
        <v>50</v>
      </c>
      <c r="E64" s="121">
        <v>20</v>
      </c>
      <c r="F64" s="130">
        <v>0</v>
      </c>
      <c r="G64" s="77">
        <f t="shared" si="2"/>
        <v>0</v>
      </c>
      <c r="H64" s="77">
        <f t="shared" si="3"/>
        <v>0</v>
      </c>
    </row>
    <row r="65" spans="2:8" x14ac:dyDescent="0.25">
      <c r="B65" s="22" t="s">
        <v>163</v>
      </c>
      <c r="C65" s="121">
        <v>16035.37</v>
      </c>
      <c r="D65" s="121">
        <v>16300</v>
      </c>
      <c r="E65" s="121">
        <v>18900</v>
      </c>
      <c r="F65" s="130">
        <v>24087.279999999999</v>
      </c>
      <c r="G65" s="77">
        <f t="shared" si="2"/>
        <v>150.21343442652088</v>
      </c>
      <c r="H65" s="77">
        <f t="shared" si="3"/>
        <v>127.44592592592592</v>
      </c>
    </row>
    <row r="66" spans="2:8" x14ac:dyDescent="0.25">
      <c r="B66" s="22" t="s">
        <v>164</v>
      </c>
      <c r="C66" s="121">
        <v>823.37</v>
      </c>
      <c r="D66" s="121">
        <v>1100</v>
      </c>
      <c r="E66" s="121">
        <v>1000</v>
      </c>
      <c r="F66" s="130">
        <v>1107.75</v>
      </c>
      <c r="G66" s="77">
        <f t="shared" si="2"/>
        <v>134.53854281793119</v>
      </c>
      <c r="H66" s="77">
        <f t="shared" si="3"/>
        <v>110.77500000000001</v>
      </c>
    </row>
    <row r="67" spans="2:8" x14ac:dyDescent="0.25">
      <c r="B67" s="22" t="s">
        <v>165</v>
      </c>
      <c r="C67" s="121">
        <v>0</v>
      </c>
      <c r="D67" s="121">
        <v>100</v>
      </c>
      <c r="E67" s="121">
        <v>0</v>
      </c>
      <c r="F67" s="130">
        <v>0</v>
      </c>
      <c r="G67" s="77" t="e">
        <f t="shared" si="2"/>
        <v>#DIV/0!</v>
      </c>
      <c r="H67" s="77" t="e">
        <f t="shared" si="3"/>
        <v>#DIV/0!</v>
      </c>
    </row>
    <row r="68" spans="2:8" x14ac:dyDescent="0.25">
      <c r="B68" s="22" t="s">
        <v>166</v>
      </c>
      <c r="C68" s="121">
        <v>98.79</v>
      </c>
      <c r="D68" s="121">
        <v>100</v>
      </c>
      <c r="E68" s="121">
        <v>120</v>
      </c>
      <c r="F68" s="130">
        <v>119.49</v>
      </c>
      <c r="G68" s="77">
        <f t="shared" si="2"/>
        <v>120.95353780747038</v>
      </c>
      <c r="H68" s="77">
        <f t="shared" si="3"/>
        <v>99.574999999999989</v>
      </c>
    </row>
    <row r="69" spans="2:8" x14ac:dyDescent="0.25">
      <c r="B69" s="22" t="s">
        <v>167</v>
      </c>
      <c r="C69" s="121">
        <v>1792.42</v>
      </c>
      <c r="D69" s="121">
        <v>1650</v>
      </c>
      <c r="E69" s="121">
        <v>2200</v>
      </c>
      <c r="F69" s="130">
        <v>2248.1</v>
      </c>
      <c r="G69" s="77">
        <f t="shared" si="2"/>
        <v>125.42261300364869</v>
      </c>
      <c r="H69" s="77">
        <f t="shared" si="3"/>
        <v>102.18636363636364</v>
      </c>
    </row>
    <row r="70" spans="2:8" x14ac:dyDescent="0.25">
      <c r="B70" s="22" t="s">
        <v>168</v>
      </c>
      <c r="C70" s="121">
        <v>1684.4</v>
      </c>
      <c r="D70" s="121">
        <v>1600</v>
      </c>
      <c r="E70" s="121">
        <v>3800</v>
      </c>
      <c r="F70" s="130">
        <v>3644.32</v>
      </c>
      <c r="G70" s="77">
        <f t="shared" si="2"/>
        <v>216.35715981952029</v>
      </c>
      <c r="H70" s="77">
        <f t="shared" si="3"/>
        <v>95.90315789473685</v>
      </c>
    </row>
    <row r="71" spans="2:8" x14ac:dyDescent="0.25">
      <c r="B71" s="22" t="s">
        <v>169</v>
      </c>
      <c r="C71" s="121">
        <v>106.2</v>
      </c>
      <c r="D71" s="121">
        <v>120</v>
      </c>
      <c r="E71" s="121">
        <v>70</v>
      </c>
      <c r="F71" s="130">
        <v>63.72</v>
      </c>
      <c r="G71" s="77">
        <f t="shared" si="2"/>
        <v>60</v>
      </c>
      <c r="H71" s="77">
        <f t="shared" si="3"/>
        <v>91.028571428571425</v>
      </c>
    </row>
    <row r="72" spans="2:8" x14ac:dyDescent="0.25">
      <c r="B72" s="22" t="s">
        <v>170</v>
      </c>
      <c r="C72" s="121">
        <v>4889.78</v>
      </c>
      <c r="D72" s="121">
        <v>5000</v>
      </c>
      <c r="E72" s="121">
        <v>5500</v>
      </c>
      <c r="F72" s="130">
        <v>6253.72</v>
      </c>
      <c r="G72" s="77">
        <f t="shared" si="2"/>
        <v>127.89368846860188</v>
      </c>
      <c r="H72" s="77">
        <f t="shared" si="3"/>
        <v>113.70400000000001</v>
      </c>
    </row>
    <row r="73" spans="2:8" x14ac:dyDescent="0.25">
      <c r="B73" s="22" t="s">
        <v>228</v>
      </c>
      <c r="C73" s="121">
        <v>17934.77</v>
      </c>
      <c r="D73" s="121">
        <v>21000</v>
      </c>
      <c r="E73" s="121">
        <v>24500</v>
      </c>
      <c r="F73" s="130">
        <v>32348.49</v>
      </c>
      <c r="G73" s="77">
        <f t="shared" si="2"/>
        <v>180.36746498561175</v>
      </c>
      <c r="H73" s="77">
        <f t="shared" si="3"/>
        <v>132.0346530612245</v>
      </c>
    </row>
    <row r="74" spans="2:8" x14ac:dyDescent="0.25">
      <c r="B74" s="22" t="s">
        <v>171</v>
      </c>
      <c r="C74" s="121">
        <v>2459.8000000000002</v>
      </c>
      <c r="D74" s="121">
        <v>2550</v>
      </c>
      <c r="E74" s="121">
        <v>2400</v>
      </c>
      <c r="F74" s="130">
        <v>2385</v>
      </c>
      <c r="G74" s="77">
        <f t="shared" si="2"/>
        <v>96.959102366046011</v>
      </c>
      <c r="H74" s="77">
        <f t="shared" si="3"/>
        <v>99.375</v>
      </c>
    </row>
    <row r="75" spans="2:8" x14ac:dyDescent="0.25">
      <c r="B75" s="22" t="s">
        <v>172</v>
      </c>
      <c r="C75" s="121">
        <v>0</v>
      </c>
      <c r="D75" s="121">
        <v>100</v>
      </c>
      <c r="E75" s="121">
        <v>0</v>
      </c>
      <c r="F75" s="130">
        <v>0</v>
      </c>
      <c r="G75" s="77" t="e">
        <f t="shared" si="2"/>
        <v>#DIV/0!</v>
      </c>
      <c r="H75" s="77" t="e">
        <f t="shared" si="3"/>
        <v>#DIV/0!</v>
      </c>
    </row>
    <row r="76" spans="2:8" x14ac:dyDescent="0.25">
      <c r="B76" s="22" t="s">
        <v>173</v>
      </c>
      <c r="C76" s="121">
        <v>1954.5</v>
      </c>
      <c r="D76" s="121">
        <v>1800</v>
      </c>
      <c r="E76" s="121">
        <v>2000</v>
      </c>
      <c r="F76" s="130">
        <v>2181.67</v>
      </c>
      <c r="G76" s="77">
        <f t="shared" si="2"/>
        <v>111.62292146328984</v>
      </c>
      <c r="H76" s="77">
        <f t="shared" si="3"/>
        <v>109.0835</v>
      </c>
    </row>
    <row r="77" spans="2:8" x14ac:dyDescent="0.25">
      <c r="B77" s="22" t="s">
        <v>174</v>
      </c>
      <c r="C77" s="121">
        <v>156.30000000000001</v>
      </c>
      <c r="D77" s="121">
        <v>200</v>
      </c>
      <c r="E77" s="121">
        <v>300</v>
      </c>
      <c r="F77" s="130">
        <v>287.41000000000003</v>
      </c>
      <c r="G77" s="77">
        <f t="shared" si="2"/>
        <v>183.88355726167626</v>
      </c>
      <c r="H77" s="77">
        <f t="shared" si="3"/>
        <v>95.803333333333342</v>
      </c>
    </row>
    <row r="78" spans="2:8" x14ac:dyDescent="0.25">
      <c r="B78" s="22" t="s">
        <v>175</v>
      </c>
      <c r="C78" s="121">
        <v>1828.4</v>
      </c>
      <c r="D78" s="121">
        <v>2100</v>
      </c>
      <c r="E78" s="121">
        <v>2400</v>
      </c>
      <c r="F78" s="130">
        <v>2127.2199999999998</v>
      </c>
      <c r="G78" s="77">
        <f t="shared" si="2"/>
        <v>116.34325092977464</v>
      </c>
      <c r="H78" s="77">
        <f t="shared" si="3"/>
        <v>88.634166666666658</v>
      </c>
    </row>
    <row r="79" spans="2:8" x14ac:dyDescent="0.25">
      <c r="B79" s="22" t="s">
        <v>176</v>
      </c>
      <c r="C79" s="121">
        <v>0</v>
      </c>
      <c r="D79" s="121">
        <v>40</v>
      </c>
      <c r="E79" s="121">
        <v>70</v>
      </c>
      <c r="F79" s="130">
        <v>0</v>
      </c>
      <c r="G79" s="77" t="e">
        <f t="shared" si="2"/>
        <v>#DIV/0!</v>
      </c>
      <c r="H79" s="77">
        <f t="shared" si="3"/>
        <v>0</v>
      </c>
    </row>
    <row r="80" spans="2:8" x14ac:dyDescent="0.25">
      <c r="B80" s="22" t="s">
        <v>177</v>
      </c>
      <c r="C80" s="121">
        <v>62</v>
      </c>
      <c r="D80" s="121">
        <v>60</v>
      </c>
      <c r="E80" s="121">
        <v>70</v>
      </c>
      <c r="F80" s="130">
        <v>62</v>
      </c>
      <c r="G80" s="77">
        <f t="shared" si="2"/>
        <v>100</v>
      </c>
      <c r="H80" s="77">
        <f t="shared" si="3"/>
        <v>88.571428571428569</v>
      </c>
    </row>
    <row r="81" spans="2:8" x14ac:dyDescent="0.25">
      <c r="B81" s="22" t="s">
        <v>178</v>
      </c>
      <c r="C81" s="121">
        <v>6.32</v>
      </c>
      <c r="D81" s="121">
        <v>10</v>
      </c>
      <c r="E81" s="121">
        <v>70</v>
      </c>
      <c r="F81" s="130">
        <v>42.48</v>
      </c>
      <c r="G81" s="77">
        <f t="shared" si="2"/>
        <v>672.15189873417717</v>
      </c>
      <c r="H81" s="77">
        <f t="shared" si="3"/>
        <v>60.685714285714276</v>
      </c>
    </row>
    <row r="82" spans="2:8" x14ac:dyDescent="0.25">
      <c r="B82" s="22" t="s">
        <v>179</v>
      </c>
      <c r="C82" s="121">
        <v>0</v>
      </c>
      <c r="D82" s="121">
        <v>50</v>
      </c>
      <c r="E82" s="121">
        <v>70</v>
      </c>
      <c r="F82" s="130">
        <v>65.36</v>
      </c>
      <c r="G82" s="77" t="e">
        <f t="shared" si="2"/>
        <v>#DIV/0!</v>
      </c>
      <c r="H82" s="77">
        <f t="shared" si="3"/>
        <v>93.371428571428567</v>
      </c>
    </row>
    <row r="83" spans="2:8" x14ac:dyDescent="0.25">
      <c r="B83" s="22" t="s">
        <v>180</v>
      </c>
      <c r="C83" s="121">
        <v>298.27999999999997</v>
      </c>
      <c r="D83" s="121">
        <v>431.66</v>
      </c>
      <c r="E83" s="121">
        <v>530</v>
      </c>
      <c r="F83" s="130">
        <v>504.69</v>
      </c>
      <c r="G83" s="77">
        <f t="shared" si="2"/>
        <v>169.20008046131153</v>
      </c>
      <c r="H83" s="77">
        <f t="shared" si="3"/>
        <v>95.224528301886792</v>
      </c>
    </row>
    <row r="84" spans="2:8" x14ac:dyDescent="0.25">
      <c r="B84" s="22" t="s">
        <v>155</v>
      </c>
      <c r="C84" s="121">
        <v>0</v>
      </c>
      <c r="D84" s="121">
        <v>16</v>
      </c>
      <c r="E84" s="121">
        <v>87.8</v>
      </c>
      <c r="F84" s="130">
        <v>80.849999999999994</v>
      </c>
      <c r="G84" s="77" t="e">
        <f t="shared" si="2"/>
        <v>#DIV/0!</v>
      </c>
      <c r="H84" s="77">
        <f t="shared" si="3"/>
        <v>92.084282460136663</v>
      </c>
    </row>
    <row r="85" spans="2:8" x14ac:dyDescent="0.25">
      <c r="B85" s="22"/>
      <c r="C85" s="151"/>
      <c r="D85" s="151"/>
      <c r="E85" s="151"/>
      <c r="F85" s="156"/>
      <c r="G85" s="64"/>
      <c r="H85" s="64"/>
    </row>
    <row r="86" spans="2:8" x14ac:dyDescent="0.25">
      <c r="B86" s="69" t="s">
        <v>134</v>
      </c>
      <c r="C86" s="120">
        <f>C87+C88+C89+C90+C91+C92+C93+C94+C95+C96+C97+C98</f>
        <v>1112157.3599999999</v>
      </c>
      <c r="D86" s="120">
        <f>D87+D88+D89+D90+D91+D92+D93+D95+D96+D97+D98</f>
        <v>1055080</v>
      </c>
      <c r="E86" s="120">
        <f>E87+E88+E89+E90+E91+E92+E93+E95+E96+E97+E98</f>
        <v>1378110</v>
      </c>
      <c r="F86" s="120">
        <f>F87+F88+F89+F90+F91+F92+F93+F95+F96+F97+F98+F94</f>
        <v>1351033.8699999999</v>
      </c>
      <c r="G86" s="77">
        <f t="shared" si="2"/>
        <v>121.47866107724181</v>
      </c>
      <c r="H86" s="77">
        <f t="shared" si="3"/>
        <v>98.035270769387054</v>
      </c>
    </row>
    <row r="87" spans="2:8" x14ac:dyDescent="0.25">
      <c r="B87" s="15" t="s">
        <v>146</v>
      </c>
      <c r="C87" s="121">
        <v>908043.91</v>
      </c>
      <c r="D87" s="121">
        <v>869210</v>
      </c>
      <c r="E87" s="121">
        <v>1136000</v>
      </c>
      <c r="F87" s="130">
        <v>1113487.48</v>
      </c>
      <c r="G87" s="77">
        <f t="shared" si="2"/>
        <v>122.62484971679397</v>
      </c>
      <c r="H87" s="77">
        <f t="shared" si="3"/>
        <v>98.018264084507052</v>
      </c>
    </row>
    <row r="88" spans="2:8" x14ac:dyDescent="0.25">
      <c r="B88" s="15" t="s">
        <v>147</v>
      </c>
      <c r="C88" s="121">
        <v>45810.99</v>
      </c>
      <c r="D88" s="121">
        <v>33180</v>
      </c>
      <c r="E88" s="121">
        <v>46000</v>
      </c>
      <c r="F88" s="130">
        <v>47750.42</v>
      </c>
      <c r="G88" s="77">
        <f t="shared" si="2"/>
        <v>104.23354745225981</v>
      </c>
      <c r="H88" s="77">
        <f t="shared" si="3"/>
        <v>103.8052608695652</v>
      </c>
    </row>
    <row r="89" spans="2:8" x14ac:dyDescent="0.25">
      <c r="B89" s="15" t="s">
        <v>148</v>
      </c>
      <c r="C89" s="121">
        <v>151030.15</v>
      </c>
      <c r="D89" s="121">
        <v>143380</v>
      </c>
      <c r="E89" s="121">
        <v>187300</v>
      </c>
      <c r="F89" s="130">
        <v>183635.25</v>
      </c>
      <c r="G89" s="77">
        <f t="shared" si="2"/>
        <v>121.5884709112717</v>
      </c>
      <c r="H89" s="77">
        <f t="shared" si="3"/>
        <v>98.043379604911905</v>
      </c>
    </row>
    <row r="90" spans="2:8" x14ac:dyDescent="0.25">
      <c r="B90" s="15" t="s">
        <v>149</v>
      </c>
      <c r="C90" s="121">
        <v>0</v>
      </c>
      <c r="D90" s="121">
        <v>80</v>
      </c>
      <c r="E90" s="121">
        <v>10</v>
      </c>
      <c r="F90" s="130">
        <v>0</v>
      </c>
      <c r="G90" s="77" t="e">
        <f t="shared" si="2"/>
        <v>#DIV/0!</v>
      </c>
      <c r="H90" s="77">
        <f t="shared" si="3"/>
        <v>0</v>
      </c>
    </row>
    <row r="91" spans="2:8" x14ac:dyDescent="0.25">
      <c r="B91" s="15" t="s">
        <v>150</v>
      </c>
      <c r="C91" s="121">
        <v>890.9</v>
      </c>
      <c r="D91" s="121">
        <v>660</v>
      </c>
      <c r="E91" s="121">
        <v>1900</v>
      </c>
      <c r="F91" s="130">
        <v>500</v>
      </c>
      <c r="G91" s="77">
        <f t="shared" si="2"/>
        <v>56.123021663486362</v>
      </c>
      <c r="H91" s="77">
        <f t="shared" si="3"/>
        <v>26.315789473684209</v>
      </c>
    </row>
    <row r="92" spans="2:8" x14ac:dyDescent="0.25">
      <c r="B92" s="15" t="s">
        <v>151</v>
      </c>
      <c r="C92" s="121">
        <v>1320.51</v>
      </c>
      <c r="D92" s="121">
        <v>470</v>
      </c>
      <c r="E92" s="121">
        <v>1600</v>
      </c>
      <c r="F92" s="130">
        <v>2583.8200000000002</v>
      </c>
      <c r="G92" s="77">
        <f t="shared" si="2"/>
        <v>195.66834026247437</v>
      </c>
      <c r="H92" s="77">
        <f t="shared" si="3"/>
        <v>161.48875000000001</v>
      </c>
    </row>
    <row r="93" spans="2:8" x14ac:dyDescent="0.25">
      <c r="B93" s="15" t="s">
        <v>152</v>
      </c>
      <c r="C93" s="121">
        <v>35.01</v>
      </c>
      <c r="D93" s="121">
        <v>0</v>
      </c>
      <c r="E93" s="121">
        <v>0</v>
      </c>
      <c r="F93" s="130">
        <v>488.9</v>
      </c>
      <c r="G93" s="77">
        <f t="shared" si="2"/>
        <v>1396.4581548129106</v>
      </c>
      <c r="H93" s="77" t="e">
        <f t="shared" si="3"/>
        <v>#DIV/0!</v>
      </c>
    </row>
    <row r="94" spans="2:8" x14ac:dyDescent="0.25">
      <c r="B94" s="81" t="s">
        <v>176</v>
      </c>
      <c r="C94" s="121">
        <v>1327.23</v>
      </c>
      <c r="D94" s="121">
        <v>0</v>
      </c>
      <c r="E94" s="121">
        <v>0</v>
      </c>
      <c r="F94" s="130">
        <v>0</v>
      </c>
      <c r="G94" s="77">
        <f t="shared" si="2"/>
        <v>0</v>
      </c>
      <c r="H94" s="77" t="e">
        <f t="shared" si="3"/>
        <v>#DIV/0!</v>
      </c>
    </row>
    <row r="95" spans="2:8" x14ac:dyDescent="0.25">
      <c r="B95" s="15" t="s">
        <v>153</v>
      </c>
      <c r="C95" s="121">
        <v>1928.86</v>
      </c>
      <c r="D95" s="121">
        <v>3320</v>
      </c>
      <c r="E95" s="121">
        <v>2000</v>
      </c>
      <c r="F95" s="130">
        <v>1988</v>
      </c>
      <c r="G95" s="77">
        <f t="shared" si="2"/>
        <v>103.06605974513442</v>
      </c>
      <c r="H95" s="77">
        <f t="shared" si="3"/>
        <v>99.4</v>
      </c>
    </row>
    <row r="96" spans="2:8" x14ac:dyDescent="0.25">
      <c r="B96" s="15" t="s">
        <v>154</v>
      </c>
      <c r="C96" s="121">
        <v>580.66</v>
      </c>
      <c r="D96" s="121">
        <v>2130</v>
      </c>
      <c r="E96" s="121">
        <v>2100</v>
      </c>
      <c r="F96" s="130">
        <v>0</v>
      </c>
      <c r="G96" s="77">
        <f t="shared" si="2"/>
        <v>0</v>
      </c>
      <c r="H96" s="77">
        <f t="shared" si="3"/>
        <v>0</v>
      </c>
    </row>
    <row r="97" spans="2:8" x14ac:dyDescent="0.25">
      <c r="B97" s="15" t="s">
        <v>155</v>
      </c>
      <c r="C97" s="121">
        <v>591.14</v>
      </c>
      <c r="D97" s="121">
        <v>1990</v>
      </c>
      <c r="E97" s="121">
        <v>500</v>
      </c>
      <c r="F97" s="130">
        <v>0</v>
      </c>
      <c r="G97" s="77">
        <f t="shared" si="2"/>
        <v>0</v>
      </c>
      <c r="H97" s="77">
        <f t="shared" si="3"/>
        <v>0</v>
      </c>
    </row>
    <row r="98" spans="2:8" x14ac:dyDescent="0.25">
      <c r="B98" s="116" t="s">
        <v>184</v>
      </c>
      <c r="C98" s="121">
        <v>598</v>
      </c>
      <c r="D98" s="121">
        <v>660</v>
      </c>
      <c r="E98" s="121">
        <v>700</v>
      </c>
      <c r="F98" s="130">
        <v>600</v>
      </c>
      <c r="G98" s="77">
        <f t="shared" si="2"/>
        <v>100.33444816053512</v>
      </c>
      <c r="H98" s="77">
        <f t="shared" si="3"/>
        <v>85.714285714285708</v>
      </c>
    </row>
    <row r="99" spans="2:8" ht="25.5" x14ac:dyDescent="0.25">
      <c r="B99" s="47" t="s">
        <v>138</v>
      </c>
      <c r="C99" s="120">
        <f>C100</f>
        <v>1183.02</v>
      </c>
      <c r="D99" s="120">
        <f>D100</f>
        <v>1125.93</v>
      </c>
      <c r="E99" s="120">
        <f>E100</f>
        <v>1125.93</v>
      </c>
      <c r="F99" s="148">
        <f>F100</f>
        <v>1125.93</v>
      </c>
      <c r="G99" s="77">
        <f t="shared" si="2"/>
        <v>95.174215144291736</v>
      </c>
      <c r="H99" s="77">
        <f t="shared" si="3"/>
        <v>100</v>
      </c>
    </row>
    <row r="100" spans="2:8" x14ac:dyDescent="0.25">
      <c r="B100" s="24" t="s">
        <v>156</v>
      </c>
      <c r="C100" s="121">
        <v>1183.02</v>
      </c>
      <c r="D100" s="121">
        <v>1125.93</v>
      </c>
      <c r="E100" s="121">
        <v>1125.93</v>
      </c>
      <c r="F100" s="157">
        <v>1125.93</v>
      </c>
      <c r="G100" s="77">
        <f t="shared" si="2"/>
        <v>95.174215144291736</v>
      </c>
      <c r="H100" s="77">
        <f t="shared" si="3"/>
        <v>100</v>
      </c>
    </row>
    <row r="101" spans="2:8" x14ac:dyDescent="0.25">
      <c r="B101" s="24"/>
      <c r="C101" s="123"/>
      <c r="D101" s="123"/>
      <c r="E101" s="123"/>
      <c r="F101" s="149"/>
      <c r="G101" s="73"/>
      <c r="H101" s="73"/>
    </row>
    <row r="102" spans="2:8" x14ac:dyDescent="0.25">
      <c r="B102" s="12" t="s">
        <v>245</v>
      </c>
      <c r="C102" s="127"/>
      <c r="D102" s="127"/>
      <c r="E102" s="127"/>
      <c r="F102" s="74"/>
      <c r="G102" s="73"/>
      <c r="H102" s="73"/>
    </row>
    <row r="103" spans="2:8" x14ac:dyDescent="0.25">
      <c r="B103" s="22" t="s">
        <v>244</v>
      </c>
      <c r="C103" s="120">
        <f>C105+C104</f>
        <v>1974</v>
      </c>
      <c r="D103" s="120">
        <f t="shared" ref="D103:E103" si="4">D105</f>
        <v>3320</v>
      </c>
      <c r="E103" s="120">
        <f t="shared" si="4"/>
        <v>1000</v>
      </c>
      <c r="F103" s="120">
        <f>F105+F104</f>
        <v>954</v>
      </c>
      <c r="G103" s="77">
        <f t="shared" si="2"/>
        <v>48.328267477203646</v>
      </c>
      <c r="H103" s="77">
        <f t="shared" si="3"/>
        <v>95.399999999999991</v>
      </c>
    </row>
    <row r="104" spans="2:8" x14ac:dyDescent="0.25">
      <c r="B104" s="22" t="s">
        <v>158</v>
      </c>
      <c r="C104" s="152">
        <v>300</v>
      </c>
      <c r="D104" s="121">
        <v>0</v>
      </c>
      <c r="E104" s="121">
        <v>0</v>
      </c>
      <c r="F104" s="152">
        <v>640</v>
      </c>
      <c r="G104" s="77">
        <f t="shared" si="2"/>
        <v>213.33333333333334</v>
      </c>
      <c r="H104" s="77" t="e">
        <f t="shared" si="3"/>
        <v>#DIV/0!</v>
      </c>
    </row>
    <row r="105" spans="2:8" x14ac:dyDescent="0.25">
      <c r="B105" s="22" t="s">
        <v>179</v>
      </c>
      <c r="C105" s="122">
        <v>1674</v>
      </c>
      <c r="D105" s="121">
        <v>3320</v>
      </c>
      <c r="E105" s="121">
        <v>1000</v>
      </c>
      <c r="F105" s="150">
        <v>314</v>
      </c>
      <c r="G105" s="77">
        <f t="shared" si="2"/>
        <v>18.757467144563918</v>
      </c>
      <c r="H105" s="77">
        <f t="shared" si="3"/>
        <v>31.4</v>
      </c>
    </row>
    <row r="106" spans="2:8" x14ac:dyDescent="0.25">
      <c r="B106" s="24"/>
      <c r="C106" s="127"/>
      <c r="D106" s="127"/>
      <c r="E106" s="127"/>
      <c r="F106" s="76"/>
      <c r="G106" s="77"/>
      <c r="H106" s="77"/>
    </row>
    <row r="107" spans="2:8" x14ac:dyDescent="0.25">
      <c r="B107" s="12" t="s">
        <v>19</v>
      </c>
      <c r="C107" s="127"/>
      <c r="D107" s="127"/>
      <c r="E107" s="127"/>
      <c r="F107" s="74"/>
      <c r="G107" s="73"/>
      <c r="H107" s="73"/>
    </row>
    <row r="108" spans="2:8" x14ac:dyDescent="0.25">
      <c r="B108" s="69" t="s">
        <v>139</v>
      </c>
      <c r="C108" s="120">
        <f>C110+C111+C112+C113+C115+C116+C117+C118+C119+C120+C121+C122+C123+C125+C128+C129+C130+C131+C133+C136+C137+C139+C140+C141+C114</f>
        <v>59685.97</v>
      </c>
      <c r="D108" s="120">
        <f>D109+D110+D111+D112+D113+D114+D115+D116+D117+D118+D119+D120+D121+D122+D123+D124+D125+D126+D127+D128+D129+D130+D131+D132+D133+D134+D135+D136+D137+D138+D139+D140+D141</f>
        <v>54460</v>
      </c>
      <c r="E108" s="120">
        <f>E109+E110+E111+E112+E113+E114+E115+E116+E117+E118+E119+E120+E121+E122+E123+E124+E125+E126+E127+E128+E129+E130+E131+E132+E133+E134+E135+E136+E137+E138+E139+E140+E141</f>
        <v>60000</v>
      </c>
      <c r="F108" s="120">
        <f>F109+F110+F111+F112+F113+F114+F115+F116+F117+F118+F119+F120+F121+F122+F123+F124+F125+F126+F127+F128+F129+F130+F131+F132+F133+F134+F135+F136+F137+F138+F139+F140+F141</f>
        <v>60462.86</v>
      </c>
      <c r="G108" s="77">
        <f t="shared" si="2"/>
        <v>101.30162917684005</v>
      </c>
      <c r="H108" s="77">
        <f t="shared" si="3"/>
        <v>100.77143333333333</v>
      </c>
    </row>
    <row r="109" spans="2:8" ht="25.5" x14ac:dyDescent="0.25">
      <c r="B109" s="60" t="s">
        <v>140</v>
      </c>
      <c r="C109" s="153">
        <v>0</v>
      </c>
      <c r="D109" s="121">
        <v>0</v>
      </c>
      <c r="E109" s="121">
        <v>0</v>
      </c>
      <c r="F109" s="76"/>
      <c r="G109" s="77"/>
      <c r="H109" s="77"/>
    </row>
    <row r="110" spans="2:8" x14ac:dyDescent="0.25">
      <c r="B110" s="60" t="s">
        <v>146</v>
      </c>
      <c r="C110" s="121">
        <v>2206.81</v>
      </c>
      <c r="D110" s="121">
        <v>3420</v>
      </c>
      <c r="E110" s="121">
        <v>5000</v>
      </c>
      <c r="F110" s="130">
        <v>2328</v>
      </c>
      <c r="G110" s="77">
        <f t="shared" si="2"/>
        <v>105.4916372501484</v>
      </c>
      <c r="H110" s="77">
        <f t="shared" si="3"/>
        <v>46.56</v>
      </c>
    </row>
    <row r="111" spans="2:8" x14ac:dyDescent="0.25">
      <c r="B111" s="60" t="s">
        <v>147</v>
      </c>
      <c r="C111" s="135">
        <v>10951.14</v>
      </c>
      <c r="D111" s="121">
        <v>3980</v>
      </c>
      <c r="E111" s="121">
        <v>7000</v>
      </c>
      <c r="F111" s="130">
        <v>13320.57</v>
      </c>
      <c r="G111" s="77">
        <f t="shared" si="2"/>
        <v>121.63637758260784</v>
      </c>
      <c r="H111" s="77">
        <f t="shared" si="3"/>
        <v>190.29385714285715</v>
      </c>
    </row>
    <row r="112" spans="2:8" x14ac:dyDescent="0.25">
      <c r="B112" s="60" t="s">
        <v>148</v>
      </c>
      <c r="C112" s="121">
        <v>1343.91</v>
      </c>
      <c r="D112" s="121">
        <v>560</v>
      </c>
      <c r="E112" s="121">
        <v>850</v>
      </c>
      <c r="F112" s="130">
        <v>384.12</v>
      </c>
      <c r="G112" s="77">
        <f t="shared" si="2"/>
        <v>28.582271134227739</v>
      </c>
      <c r="H112" s="77">
        <f t="shared" si="3"/>
        <v>45.190588235294115</v>
      </c>
    </row>
    <row r="113" spans="2:8" x14ac:dyDescent="0.25">
      <c r="B113" s="22" t="s">
        <v>158</v>
      </c>
      <c r="C113" s="121">
        <v>5541.66</v>
      </c>
      <c r="D113" s="121">
        <v>3980</v>
      </c>
      <c r="E113" s="121">
        <v>9400</v>
      </c>
      <c r="F113" s="130">
        <v>11038.17</v>
      </c>
      <c r="G113" s="77">
        <f t="shared" si="2"/>
        <v>199.18526217775903</v>
      </c>
      <c r="H113" s="77">
        <f t="shared" si="3"/>
        <v>117.42734042553191</v>
      </c>
    </row>
    <row r="114" spans="2:8" x14ac:dyDescent="0.25">
      <c r="B114" s="66" t="s">
        <v>225</v>
      </c>
      <c r="C114" s="121">
        <v>3074.81</v>
      </c>
      <c r="D114" s="121">
        <v>0</v>
      </c>
      <c r="E114" s="121">
        <v>0</v>
      </c>
      <c r="F114" s="130">
        <v>0</v>
      </c>
      <c r="G114" s="77">
        <f t="shared" si="2"/>
        <v>0</v>
      </c>
      <c r="H114" s="77" t="e">
        <f t="shared" si="3"/>
        <v>#DIV/0!</v>
      </c>
    </row>
    <row r="115" spans="2:8" x14ac:dyDescent="0.25">
      <c r="B115" s="22" t="s">
        <v>160</v>
      </c>
      <c r="C115" s="121">
        <v>614.5</v>
      </c>
      <c r="D115" s="121">
        <v>800</v>
      </c>
      <c r="E115" s="121">
        <v>700</v>
      </c>
      <c r="F115" s="130">
        <v>418.75</v>
      </c>
      <c r="G115" s="77">
        <f t="shared" si="2"/>
        <v>68.144833197721724</v>
      </c>
      <c r="H115" s="77">
        <f t="shared" si="3"/>
        <v>59.821428571428569</v>
      </c>
    </row>
    <row r="116" spans="2:8" x14ac:dyDescent="0.25">
      <c r="B116" s="22" t="s">
        <v>161</v>
      </c>
      <c r="C116" s="121">
        <v>2189.66</v>
      </c>
      <c r="D116" s="121">
        <v>5440</v>
      </c>
      <c r="E116" s="121">
        <v>3700</v>
      </c>
      <c r="F116" s="130">
        <v>4073.78</v>
      </c>
      <c r="G116" s="77">
        <f t="shared" si="2"/>
        <v>186.04623548861468</v>
      </c>
      <c r="H116" s="77">
        <f t="shared" si="3"/>
        <v>110.10216216216217</v>
      </c>
    </row>
    <row r="117" spans="2:8" x14ac:dyDescent="0.25">
      <c r="B117" s="22" t="s">
        <v>162</v>
      </c>
      <c r="C117" s="121">
        <v>1351.24</v>
      </c>
      <c r="D117" s="121">
        <v>930</v>
      </c>
      <c r="E117" s="121">
        <v>800</v>
      </c>
      <c r="F117" s="130">
        <v>1334.27</v>
      </c>
      <c r="G117" s="77">
        <f t="shared" si="2"/>
        <v>98.744116515200858</v>
      </c>
      <c r="H117" s="77">
        <f t="shared" si="3"/>
        <v>166.78375</v>
      </c>
    </row>
    <row r="118" spans="2:8" x14ac:dyDescent="0.25">
      <c r="B118" s="22" t="s">
        <v>163</v>
      </c>
      <c r="C118" s="121">
        <v>4193.72</v>
      </c>
      <c r="D118" s="121">
        <v>11020</v>
      </c>
      <c r="E118" s="121">
        <v>7900</v>
      </c>
      <c r="F118" s="130">
        <v>167.8</v>
      </c>
      <c r="G118" s="77">
        <f t="shared" si="2"/>
        <v>4.001220873115038</v>
      </c>
      <c r="H118" s="77">
        <f t="shared" si="3"/>
        <v>2.1240506329113926</v>
      </c>
    </row>
    <row r="119" spans="2:8" x14ac:dyDescent="0.25">
      <c r="B119" s="22" t="s">
        <v>164</v>
      </c>
      <c r="C119" s="121">
        <v>2950.75</v>
      </c>
      <c r="D119" s="121">
        <v>4640</v>
      </c>
      <c r="E119" s="121">
        <v>2300</v>
      </c>
      <c r="F119" s="130">
        <v>3471.2</v>
      </c>
      <c r="G119" s="77">
        <f t="shared" si="2"/>
        <v>117.63788867237142</v>
      </c>
      <c r="H119" s="77">
        <f t="shared" si="3"/>
        <v>150.92173913043479</v>
      </c>
    </row>
    <row r="120" spans="2:8" x14ac:dyDescent="0.25">
      <c r="B120" s="22" t="s">
        <v>165</v>
      </c>
      <c r="C120" s="121">
        <v>1689.33</v>
      </c>
      <c r="D120" s="121">
        <v>400</v>
      </c>
      <c r="E120" s="121">
        <v>500</v>
      </c>
      <c r="F120" s="130">
        <v>1296.1600000000001</v>
      </c>
      <c r="G120" s="77">
        <f t="shared" si="2"/>
        <v>76.726276097624506</v>
      </c>
      <c r="H120" s="77">
        <f t="shared" si="3"/>
        <v>259.23199999999997</v>
      </c>
    </row>
    <row r="121" spans="2:8" x14ac:dyDescent="0.25">
      <c r="B121" s="22" t="s">
        <v>166</v>
      </c>
      <c r="C121" s="121">
        <v>220.58</v>
      </c>
      <c r="D121" s="121">
        <v>400</v>
      </c>
      <c r="E121" s="121">
        <v>400</v>
      </c>
      <c r="F121" s="130">
        <v>180.56</v>
      </c>
      <c r="G121" s="77">
        <f t="shared" si="2"/>
        <v>81.85692265844591</v>
      </c>
      <c r="H121" s="77">
        <f t="shared" si="3"/>
        <v>45.14</v>
      </c>
    </row>
    <row r="122" spans="2:8" x14ac:dyDescent="0.25">
      <c r="B122" s="22" t="s">
        <v>167</v>
      </c>
      <c r="C122" s="121">
        <v>1569.69</v>
      </c>
      <c r="D122" s="121">
        <v>1330</v>
      </c>
      <c r="E122" s="121">
        <v>1400</v>
      </c>
      <c r="F122" s="130">
        <v>1561.11</v>
      </c>
      <c r="G122" s="77">
        <f t="shared" ref="G122:G149" si="5">F122/C122*100</f>
        <v>99.453395256388205</v>
      </c>
      <c r="H122" s="77">
        <f t="shared" ref="H122:H149" si="6">F122/E122*100</f>
        <v>111.50785714285713</v>
      </c>
    </row>
    <row r="123" spans="2:8" x14ac:dyDescent="0.25">
      <c r="B123" s="22" t="s">
        <v>168</v>
      </c>
      <c r="C123" s="121">
        <v>5457.77</v>
      </c>
      <c r="D123" s="121">
        <v>1990</v>
      </c>
      <c r="E123" s="121">
        <v>2200</v>
      </c>
      <c r="F123" s="130">
        <v>4675.82</v>
      </c>
      <c r="G123" s="77">
        <f t="shared" si="5"/>
        <v>85.672719810472032</v>
      </c>
      <c r="H123" s="77">
        <f t="shared" si="6"/>
        <v>212.53727272727269</v>
      </c>
    </row>
    <row r="124" spans="2:8" x14ac:dyDescent="0.25">
      <c r="B124" s="22" t="s">
        <v>169</v>
      </c>
      <c r="C124" s="121">
        <v>0</v>
      </c>
      <c r="D124" s="121">
        <v>0</v>
      </c>
      <c r="E124" s="121">
        <v>100</v>
      </c>
      <c r="F124" s="130">
        <v>0</v>
      </c>
      <c r="G124" s="77" t="e">
        <f t="shared" si="5"/>
        <v>#DIV/0!</v>
      </c>
      <c r="H124" s="77">
        <f t="shared" si="6"/>
        <v>0</v>
      </c>
    </row>
    <row r="125" spans="2:8" x14ac:dyDescent="0.25">
      <c r="B125" s="22" t="s">
        <v>170</v>
      </c>
      <c r="C125" s="121">
        <v>962.62</v>
      </c>
      <c r="D125" s="121">
        <v>2260</v>
      </c>
      <c r="E125" s="121">
        <v>2900</v>
      </c>
      <c r="F125" s="130">
        <v>1089</v>
      </c>
      <c r="G125" s="77">
        <f t="shared" si="5"/>
        <v>113.12875277887433</v>
      </c>
      <c r="H125" s="77">
        <f t="shared" si="6"/>
        <v>37.551724137931039</v>
      </c>
    </row>
    <row r="126" spans="2:8" x14ac:dyDescent="0.25">
      <c r="B126" s="22" t="s">
        <v>228</v>
      </c>
      <c r="C126" s="121">
        <v>0</v>
      </c>
      <c r="D126" s="121">
        <v>0</v>
      </c>
      <c r="E126" s="121">
        <v>3000</v>
      </c>
      <c r="F126" s="130">
        <v>448.01</v>
      </c>
      <c r="G126" s="77" t="e">
        <f t="shared" si="5"/>
        <v>#DIV/0!</v>
      </c>
      <c r="H126" s="77">
        <f t="shared" si="6"/>
        <v>14.933666666666667</v>
      </c>
    </row>
    <row r="127" spans="2:8" x14ac:dyDescent="0.25">
      <c r="B127" s="22" t="s">
        <v>171</v>
      </c>
      <c r="C127" s="121">
        <v>0</v>
      </c>
      <c r="D127" s="121">
        <v>0</v>
      </c>
      <c r="E127" s="121">
        <v>200</v>
      </c>
      <c r="F127" s="130">
        <v>0</v>
      </c>
      <c r="G127" s="77" t="e">
        <f t="shared" si="5"/>
        <v>#DIV/0!</v>
      </c>
      <c r="H127" s="77">
        <f t="shared" si="6"/>
        <v>0</v>
      </c>
    </row>
    <row r="128" spans="2:8" x14ac:dyDescent="0.25">
      <c r="B128" s="22" t="s">
        <v>172</v>
      </c>
      <c r="C128" s="121">
        <v>0</v>
      </c>
      <c r="D128" s="121">
        <v>270</v>
      </c>
      <c r="E128" s="121">
        <v>500</v>
      </c>
      <c r="F128" s="130">
        <v>391.6</v>
      </c>
      <c r="G128" s="77" t="e">
        <f t="shared" si="5"/>
        <v>#DIV/0!</v>
      </c>
      <c r="H128" s="77">
        <f t="shared" si="6"/>
        <v>78.320000000000007</v>
      </c>
    </row>
    <row r="129" spans="2:8" x14ac:dyDescent="0.25">
      <c r="B129" s="22" t="s">
        <v>173</v>
      </c>
      <c r="C129" s="121">
        <v>586.24</v>
      </c>
      <c r="D129" s="121">
        <v>1600</v>
      </c>
      <c r="E129" s="121">
        <v>1000</v>
      </c>
      <c r="F129" s="130">
        <v>721.86</v>
      </c>
      <c r="G129" s="77">
        <f t="shared" si="5"/>
        <v>123.13387008733625</v>
      </c>
      <c r="H129" s="77">
        <f t="shared" si="6"/>
        <v>72.186000000000007</v>
      </c>
    </row>
    <row r="130" spans="2:8" x14ac:dyDescent="0.25">
      <c r="B130" s="22" t="s">
        <v>174</v>
      </c>
      <c r="C130" s="121">
        <v>7697.13</v>
      </c>
      <c r="D130" s="121">
        <v>2520</v>
      </c>
      <c r="E130" s="121">
        <v>2250</v>
      </c>
      <c r="F130" s="130">
        <v>2240.14</v>
      </c>
      <c r="G130" s="77">
        <f t="shared" si="5"/>
        <v>29.103574968852026</v>
      </c>
      <c r="H130" s="77">
        <f t="shared" si="6"/>
        <v>99.561777777777777</v>
      </c>
    </row>
    <row r="131" spans="2:8" x14ac:dyDescent="0.25">
      <c r="B131" s="22" t="s">
        <v>181</v>
      </c>
      <c r="C131" s="121">
        <v>0</v>
      </c>
      <c r="D131" s="121">
        <v>70</v>
      </c>
      <c r="E131" s="121">
        <v>50</v>
      </c>
      <c r="F131" s="130">
        <v>0</v>
      </c>
      <c r="G131" s="77" t="e">
        <f t="shared" si="5"/>
        <v>#DIV/0!</v>
      </c>
      <c r="H131" s="77">
        <f t="shared" si="6"/>
        <v>0</v>
      </c>
    </row>
    <row r="132" spans="2:8" x14ac:dyDescent="0.25">
      <c r="B132" s="22" t="s">
        <v>175</v>
      </c>
      <c r="C132" s="121">
        <v>0</v>
      </c>
      <c r="D132" s="121">
        <v>0</v>
      </c>
      <c r="E132" s="121">
        <v>650</v>
      </c>
      <c r="F132" s="130">
        <v>998.97</v>
      </c>
      <c r="G132" s="77" t="e">
        <f t="shared" si="5"/>
        <v>#DIV/0!</v>
      </c>
      <c r="H132" s="77">
        <f t="shared" si="6"/>
        <v>153.68769230769232</v>
      </c>
    </row>
    <row r="133" spans="2:8" x14ac:dyDescent="0.25">
      <c r="B133" s="22" t="s">
        <v>176</v>
      </c>
      <c r="C133" s="121">
        <v>1132.5</v>
      </c>
      <c r="D133" s="121">
        <v>400</v>
      </c>
      <c r="E133" s="121">
        <v>200</v>
      </c>
      <c r="F133" s="130">
        <v>0</v>
      </c>
      <c r="G133" s="77">
        <f t="shared" si="5"/>
        <v>0</v>
      </c>
      <c r="H133" s="77">
        <f t="shared" si="6"/>
        <v>0</v>
      </c>
    </row>
    <row r="134" spans="2:8" x14ac:dyDescent="0.25">
      <c r="B134" s="22" t="s">
        <v>177</v>
      </c>
      <c r="C134" s="121">
        <v>0</v>
      </c>
      <c r="D134" s="121">
        <v>0</v>
      </c>
      <c r="E134" s="121">
        <v>200</v>
      </c>
      <c r="F134" s="130">
        <v>274</v>
      </c>
      <c r="G134" s="77" t="e">
        <f t="shared" si="5"/>
        <v>#DIV/0!</v>
      </c>
      <c r="H134" s="77">
        <f t="shared" si="6"/>
        <v>137</v>
      </c>
    </row>
    <row r="135" spans="2:8" x14ac:dyDescent="0.25">
      <c r="B135" s="22" t="s">
        <v>250</v>
      </c>
      <c r="C135" s="121">
        <v>0</v>
      </c>
      <c r="D135" s="121">
        <v>0</v>
      </c>
      <c r="E135" s="121">
        <v>100</v>
      </c>
      <c r="F135" s="130">
        <v>0</v>
      </c>
      <c r="G135" s="77" t="e">
        <f t="shared" si="5"/>
        <v>#DIV/0!</v>
      </c>
      <c r="H135" s="77">
        <f t="shared" si="6"/>
        <v>0</v>
      </c>
    </row>
    <row r="136" spans="2:8" x14ac:dyDescent="0.25">
      <c r="B136" s="22" t="s">
        <v>179</v>
      </c>
      <c r="C136" s="121">
        <v>2370.9299999999998</v>
      </c>
      <c r="D136" s="121">
        <v>1330</v>
      </c>
      <c r="E136" s="121">
        <v>800</v>
      </c>
      <c r="F136" s="130">
        <v>4263.6000000000004</v>
      </c>
      <c r="G136" s="77">
        <f t="shared" si="5"/>
        <v>179.82816869329758</v>
      </c>
      <c r="H136" s="77">
        <f t="shared" si="6"/>
        <v>532.95000000000005</v>
      </c>
    </row>
    <row r="137" spans="2:8" x14ac:dyDescent="0.25">
      <c r="B137" s="22" t="s">
        <v>180</v>
      </c>
      <c r="C137" s="121">
        <v>1208.56</v>
      </c>
      <c r="D137" s="121">
        <v>740</v>
      </c>
      <c r="E137" s="121">
        <v>800</v>
      </c>
      <c r="F137" s="130">
        <v>1060.69</v>
      </c>
      <c r="G137" s="77">
        <f t="shared" si="5"/>
        <v>87.764777917521684</v>
      </c>
      <c r="H137" s="77">
        <f t="shared" si="6"/>
        <v>132.58625000000001</v>
      </c>
    </row>
    <row r="138" spans="2:8" x14ac:dyDescent="0.25">
      <c r="B138" s="22" t="s">
        <v>155</v>
      </c>
      <c r="C138" s="121">
        <v>0</v>
      </c>
      <c r="D138" s="121">
        <v>0</v>
      </c>
      <c r="E138" s="121">
        <v>100</v>
      </c>
      <c r="F138" s="130">
        <v>2.8</v>
      </c>
      <c r="G138" s="77" t="e">
        <f t="shared" si="5"/>
        <v>#DIV/0!</v>
      </c>
      <c r="H138" s="77">
        <f t="shared" si="6"/>
        <v>2.8</v>
      </c>
    </row>
    <row r="139" spans="2:8" x14ac:dyDescent="0.25">
      <c r="B139" s="22" t="s">
        <v>182</v>
      </c>
      <c r="C139" s="121">
        <v>1549.4</v>
      </c>
      <c r="D139" s="121">
        <v>3190</v>
      </c>
      <c r="E139" s="121">
        <v>2000</v>
      </c>
      <c r="F139" s="130">
        <v>946.84</v>
      </c>
      <c r="G139" s="77">
        <f t="shared" si="5"/>
        <v>61.110107138247059</v>
      </c>
      <c r="H139" s="77">
        <f t="shared" si="6"/>
        <v>47.341999999999999</v>
      </c>
    </row>
    <row r="140" spans="2:8" x14ac:dyDescent="0.25">
      <c r="B140" s="22" t="s">
        <v>183</v>
      </c>
      <c r="C140" s="121">
        <v>159.96</v>
      </c>
      <c r="D140" s="121">
        <v>1860</v>
      </c>
      <c r="E140" s="121">
        <v>2000</v>
      </c>
      <c r="F140" s="130">
        <v>3744.88</v>
      </c>
      <c r="G140" s="77">
        <f t="shared" si="5"/>
        <v>2341.135283820955</v>
      </c>
      <c r="H140" s="77">
        <f t="shared" si="6"/>
        <v>187.244</v>
      </c>
    </row>
    <row r="141" spans="2:8" x14ac:dyDescent="0.25">
      <c r="B141" s="22" t="s">
        <v>184</v>
      </c>
      <c r="C141" s="121">
        <v>663.06</v>
      </c>
      <c r="D141" s="121">
        <v>1330</v>
      </c>
      <c r="E141" s="121">
        <v>1000</v>
      </c>
      <c r="F141" s="130">
        <v>30.16</v>
      </c>
      <c r="G141" s="77">
        <f t="shared" si="5"/>
        <v>4.5486079691129016</v>
      </c>
      <c r="H141" s="77">
        <f t="shared" si="6"/>
        <v>3.016</v>
      </c>
    </row>
    <row r="142" spans="2:8" x14ac:dyDescent="0.25">
      <c r="B142" s="67"/>
      <c r="C142" s="74"/>
      <c r="D142" s="74"/>
      <c r="E142" s="74"/>
      <c r="F142" s="74"/>
      <c r="G142" s="73"/>
      <c r="H142" s="73"/>
    </row>
    <row r="143" spans="2:8" x14ac:dyDescent="0.25">
      <c r="B143" s="12" t="s">
        <v>135</v>
      </c>
      <c r="C143" s="74"/>
      <c r="D143" s="74"/>
      <c r="E143" s="74"/>
      <c r="F143" s="74"/>
      <c r="G143" s="73"/>
      <c r="H143" s="73"/>
    </row>
    <row r="144" spans="2:8" x14ac:dyDescent="0.25">
      <c r="B144" s="70" t="s">
        <v>185</v>
      </c>
      <c r="C144" s="129">
        <f>C145+C148+C149</f>
        <v>16514.849999999999</v>
      </c>
      <c r="D144" s="129">
        <f>D145+D146+D147+D148+D149+D150</f>
        <v>28400</v>
      </c>
      <c r="E144" s="129">
        <f>E145+E146+E147+E148+E149+E150</f>
        <v>16300</v>
      </c>
      <c r="F144" s="129">
        <f t="shared" ref="F144" si="7">F145+F148+F149</f>
        <v>15778.67</v>
      </c>
      <c r="G144" s="77">
        <f t="shared" si="5"/>
        <v>95.542314946850865</v>
      </c>
      <c r="H144" s="77">
        <f t="shared" si="6"/>
        <v>96.801656441717782</v>
      </c>
    </row>
    <row r="145" spans="2:8" x14ac:dyDescent="0.25">
      <c r="B145" s="66" t="s">
        <v>146</v>
      </c>
      <c r="C145" s="130">
        <v>436.32</v>
      </c>
      <c r="D145" s="130">
        <v>14400</v>
      </c>
      <c r="E145" s="130">
        <v>0</v>
      </c>
      <c r="F145" s="130">
        <v>0</v>
      </c>
      <c r="G145" s="77">
        <f t="shared" si="5"/>
        <v>0</v>
      </c>
      <c r="H145" s="77" t="e">
        <f t="shared" si="6"/>
        <v>#DIV/0!</v>
      </c>
    </row>
    <row r="146" spans="2:8" x14ac:dyDescent="0.25">
      <c r="B146" s="66" t="s">
        <v>147</v>
      </c>
      <c r="C146" s="130">
        <v>0</v>
      </c>
      <c r="D146" s="130">
        <v>0</v>
      </c>
      <c r="E146" s="130">
        <v>500</v>
      </c>
      <c r="F146" s="130">
        <v>0</v>
      </c>
      <c r="G146" s="77"/>
      <c r="H146" s="77"/>
    </row>
    <row r="147" spans="2:8" x14ac:dyDescent="0.25">
      <c r="B147" s="66" t="s">
        <v>158</v>
      </c>
      <c r="C147" s="130">
        <v>0</v>
      </c>
      <c r="D147" s="130">
        <v>0</v>
      </c>
      <c r="E147" s="130">
        <v>500</v>
      </c>
      <c r="F147" s="130">
        <v>0</v>
      </c>
      <c r="G147" s="77"/>
      <c r="H147" s="77"/>
    </row>
    <row r="148" spans="2:8" x14ac:dyDescent="0.25">
      <c r="B148" s="66" t="s">
        <v>159</v>
      </c>
      <c r="C148" s="130">
        <v>49.45</v>
      </c>
      <c r="D148" s="130">
        <v>2050</v>
      </c>
      <c r="E148" s="130">
        <v>0</v>
      </c>
      <c r="F148" s="130">
        <v>0</v>
      </c>
      <c r="G148" s="77">
        <f t="shared" si="5"/>
        <v>0</v>
      </c>
      <c r="H148" s="77" t="e">
        <f t="shared" si="6"/>
        <v>#DIV/0!</v>
      </c>
    </row>
    <row r="149" spans="2:8" x14ac:dyDescent="0.25">
      <c r="B149" s="66" t="s">
        <v>186</v>
      </c>
      <c r="C149" s="130">
        <v>16029.08</v>
      </c>
      <c r="D149" s="130">
        <v>11950</v>
      </c>
      <c r="E149" s="130">
        <v>15000</v>
      </c>
      <c r="F149" s="130">
        <v>15778.67</v>
      </c>
      <c r="G149" s="77">
        <f t="shared" si="5"/>
        <v>98.437776840592221</v>
      </c>
      <c r="H149" s="77">
        <f t="shared" si="6"/>
        <v>105.19113333333334</v>
      </c>
    </row>
    <row r="150" spans="2:8" x14ac:dyDescent="0.25">
      <c r="B150" s="66" t="s">
        <v>236</v>
      </c>
      <c r="C150" s="130">
        <v>0</v>
      </c>
      <c r="D150" s="130">
        <v>0</v>
      </c>
      <c r="E150" s="130">
        <v>300</v>
      </c>
      <c r="F150" s="130">
        <v>0</v>
      </c>
      <c r="G150" s="77"/>
      <c r="H150" s="77"/>
    </row>
    <row r="151" spans="2:8" x14ac:dyDescent="0.25">
      <c r="B151" s="67"/>
      <c r="C151" s="74"/>
      <c r="D151" s="74"/>
      <c r="E151" s="74"/>
      <c r="F151" s="74"/>
      <c r="G151" s="74"/>
      <c r="H151" s="74"/>
    </row>
    <row r="152" spans="2:8" x14ac:dyDescent="0.25">
      <c r="B152" s="12" t="s">
        <v>137</v>
      </c>
      <c r="C152" s="120">
        <f>C153</f>
        <v>0</v>
      </c>
      <c r="D152" s="120">
        <f>D153</f>
        <v>1330</v>
      </c>
      <c r="E152" s="120">
        <f>E153</f>
        <v>13000</v>
      </c>
      <c r="F152" s="120">
        <f>F153</f>
        <v>11572.8</v>
      </c>
      <c r="G152" s="77" t="e">
        <f t="shared" ref="G152:G155" si="8">F152/C152*100</f>
        <v>#DIV/0!</v>
      </c>
      <c r="H152" s="77">
        <f t="shared" ref="H152:H162" si="9">F152/E152*100</f>
        <v>89.021538461538455</v>
      </c>
    </row>
    <row r="153" spans="2:8" x14ac:dyDescent="0.25">
      <c r="B153" s="14" t="s">
        <v>142</v>
      </c>
      <c r="C153" s="124">
        <v>0</v>
      </c>
      <c r="D153" s="132">
        <f>D155</f>
        <v>1330</v>
      </c>
      <c r="E153" s="132">
        <f>E154+E155</f>
        <v>13000</v>
      </c>
      <c r="F153" s="132">
        <f>F154+F155</f>
        <v>11572.8</v>
      </c>
      <c r="G153" s="77" t="e">
        <f t="shared" si="8"/>
        <v>#DIV/0!</v>
      </c>
      <c r="H153" s="77">
        <f t="shared" si="9"/>
        <v>89.021538461538455</v>
      </c>
    </row>
    <row r="154" spans="2:8" x14ac:dyDescent="0.25">
      <c r="B154" s="81" t="s">
        <v>146</v>
      </c>
      <c r="C154" s="124">
        <v>0</v>
      </c>
      <c r="D154" s="132">
        <v>0</v>
      </c>
      <c r="E154" s="132">
        <v>200</v>
      </c>
      <c r="F154" s="130">
        <v>0</v>
      </c>
      <c r="G154" s="77"/>
      <c r="H154" s="77"/>
    </row>
    <row r="155" spans="2:8" x14ac:dyDescent="0.25">
      <c r="B155" s="66" t="s">
        <v>186</v>
      </c>
      <c r="C155" s="124">
        <v>0</v>
      </c>
      <c r="D155" s="132">
        <v>1330</v>
      </c>
      <c r="E155" s="132">
        <v>12800</v>
      </c>
      <c r="F155" s="130">
        <v>11572.8</v>
      </c>
      <c r="G155" s="77" t="e">
        <f t="shared" si="8"/>
        <v>#DIV/0!</v>
      </c>
      <c r="H155" s="77">
        <f t="shared" si="9"/>
        <v>90.412499999999994</v>
      </c>
    </row>
    <row r="156" spans="2:8" x14ac:dyDescent="0.25">
      <c r="B156" s="67"/>
      <c r="C156" s="74"/>
      <c r="D156" s="74"/>
      <c r="E156" s="74"/>
      <c r="F156" s="74"/>
      <c r="G156" s="74"/>
      <c r="H156" s="73"/>
    </row>
    <row r="157" spans="2:8" x14ac:dyDescent="0.25">
      <c r="B157" s="12" t="s">
        <v>143</v>
      </c>
      <c r="C157" s="126">
        <f>C158</f>
        <v>3599.15</v>
      </c>
      <c r="D157" s="134">
        <f>D158</f>
        <v>3190</v>
      </c>
      <c r="E157" s="134">
        <f>E158</f>
        <v>5000</v>
      </c>
      <c r="F157" s="129">
        <f>F158</f>
        <v>2450.89</v>
      </c>
      <c r="G157" s="77">
        <f t="shared" ref="G157:G162" si="10">F157/C157*100</f>
        <v>68.09635608407541</v>
      </c>
      <c r="H157" s="77">
        <f t="shared" si="9"/>
        <v>49.017799999999994</v>
      </c>
    </row>
    <row r="158" spans="2:8" ht="25.5" x14ac:dyDescent="0.25">
      <c r="B158" s="13" t="s">
        <v>144</v>
      </c>
      <c r="C158" s="121">
        <v>3599.15</v>
      </c>
      <c r="D158" s="121">
        <f>D159+D160+D161+D162</f>
        <v>3190</v>
      </c>
      <c r="E158" s="154">
        <f>E159+E160+E161+E162</f>
        <v>5000</v>
      </c>
      <c r="F158" s="122">
        <f>F162</f>
        <v>2450.89</v>
      </c>
      <c r="G158" s="77">
        <f t="shared" si="10"/>
        <v>68.09635608407541</v>
      </c>
      <c r="H158" s="77">
        <f t="shared" si="9"/>
        <v>49.017799999999994</v>
      </c>
    </row>
    <row r="159" spans="2:8" x14ac:dyDescent="0.25">
      <c r="B159" s="66" t="s">
        <v>151</v>
      </c>
      <c r="C159" s="130">
        <v>0</v>
      </c>
      <c r="D159" s="130">
        <v>660</v>
      </c>
      <c r="E159" s="130">
        <v>600</v>
      </c>
      <c r="F159" s="76">
        <v>0</v>
      </c>
      <c r="G159" s="77" t="e">
        <f t="shared" si="10"/>
        <v>#DIV/0!</v>
      </c>
      <c r="H159" s="77">
        <f t="shared" si="9"/>
        <v>0</v>
      </c>
    </row>
    <row r="160" spans="2:8" x14ac:dyDescent="0.25">
      <c r="B160" s="66" t="s">
        <v>165</v>
      </c>
      <c r="C160" s="130">
        <v>0</v>
      </c>
      <c r="D160" s="130">
        <v>0</v>
      </c>
      <c r="E160" s="130">
        <v>600</v>
      </c>
      <c r="F160" s="76">
        <v>0</v>
      </c>
      <c r="G160" s="77"/>
      <c r="H160" s="77"/>
    </row>
    <row r="161" spans="2:8" x14ac:dyDescent="0.25">
      <c r="B161" s="66" t="s">
        <v>174</v>
      </c>
      <c r="C161" s="130">
        <v>0</v>
      </c>
      <c r="D161" s="130">
        <v>1200</v>
      </c>
      <c r="E161" s="130">
        <v>2600</v>
      </c>
      <c r="F161" s="76">
        <v>265.45</v>
      </c>
      <c r="G161" s="77" t="e">
        <f t="shared" si="10"/>
        <v>#DIV/0!</v>
      </c>
      <c r="H161" s="77">
        <f t="shared" si="9"/>
        <v>10.209615384615384</v>
      </c>
    </row>
    <row r="162" spans="2:8" x14ac:dyDescent="0.25">
      <c r="B162" s="66" t="s">
        <v>186</v>
      </c>
      <c r="C162" s="130">
        <v>3599.15</v>
      </c>
      <c r="D162" s="130">
        <v>1330</v>
      </c>
      <c r="E162" s="130">
        <v>1200</v>
      </c>
      <c r="F162" s="76">
        <v>2450.89</v>
      </c>
      <c r="G162" s="77">
        <f t="shared" si="10"/>
        <v>68.09635608407541</v>
      </c>
      <c r="H162" s="77">
        <f t="shared" si="9"/>
        <v>204.24083333333334</v>
      </c>
    </row>
    <row r="165" spans="2:8" ht="17.25" x14ac:dyDescent="0.25">
      <c r="B165" s="207" t="s">
        <v>220</v>
      </c>
      <c r="C165" s="207"/>
      <c r="F165" s="174" t="s">
        <v>218</v>
      </c>
      <c r="G165" s="174"/>
    </row>
    <row r="167" spans="2:8" ht="17.25" x14ac:dyDescent="0.3">
      <c r="B167" s="72" t="s">
        <v>221</v>
      </c>
      <c r="F167" s="174" t="s">
        <v>219</v>
      </c>
      <c r="G167" s="174"/>
    </row>
  </sheetData>
  <protectedRanges>
    <protectedRange algorithmName="SHA-512" hashValue="R8frfBQ/MhInQYm+jLEgMwgPwCkrGPIUaxyIFLRSCn/+fIsUU6bmJDax/r7gTh2PEAEvgODYwg0rRRjqSM/oww==" saltValue="tbZzHO5lCNHCDH5y3XGZag==" spinCount="100000" sqref="C15" name="Range1_77_1_2"/>
    <protectedRange algorithmName="SHA-512" hashValue="R8frfBQ/MhInQYm+jLEgMwgPwCkrGPIUaxyIFLRSCn/+fIsUU6bmJDax/r7gTh2PEAEvgODYwg0rRRjqSM/oww==" saltValue="tbZzHO5lCNHCDH5y3XGZag==" spinCount="100000" sqref="F15" name="Range1_84_2"/>
    <protectedRange algorithmName="SHA-512" hashValue="R8frfBQ/MhInQYm+jLEgMwgPwCkrGPIUaxyIFLRSCn/+fIsUU6bmJDax/r7gTh2PEAEvgODYwg0rRRjqSM/oww==" saltValue="tbZzHO5lCNHCDH5y3XGZag==" spinCount="100000" sqref="C16" name="Range1_73_1_2"/>
    <protectedRange algorithmName="SHA-512" hashValue="R8frfBQ/MhInQYm+jLEgMwgPwCkrGPIUaxyIFLRSCn/+fIsUU6bmJDax/r7gTh2PEAEvgODYwg0rRRjqSM/oww==" saltValue="tbZzHO5lCNHCDH5y3XGZag==" spinCount="100000" sqref="F16" name="Range1_80_2"/>
    <protectedRange algorithmName="SHA-512" hashValue="R8frfBQ/MhInQYm+jLEgMwgPwCkrGPIUaxyIFLRSCn/+fIsUU6bmJDax/r7gTh2PEAEvgODYwg0rRRjqSM/oww==" saltValue="tbZzHO5lCNHCDH5y3XGZag==" spinCount="100000" sqref="F17" name="Range1_3"/>
    <protectedRange algorithmName="SHA-512" hashValue="R8frfBQ/MhInQYm+jLEgMwgPwCkrGPIUaxyIFLRSCn/+fIsUU6bmJDax/r7gTh2PEAEvgODYwg0rRRjqSM/oww==" saltValue="tbZzHO5lCNHCDH5y3XGZag==" spinCount="100000" sqref="C20 C105" name="Range1_76_1_2"/>
    <protectedRange algorithmName="SHA-512" hashValue="R8frfBQ/MhInQYm+jLEgMwgPwCkrGPIUaxyIFLRSCn/+fIsUU6bmJDax/r7gTh2PEAEvgODYwg0rRRjqSM/oww==" saltValue="tbZzHO5lCNHCDH5y3XGZag==" spinCount="100000" sqref="F20 F105" name="Range1_86_1_2"/>
    <protectedRange algorithmName="SHA-512" hashValue="R8frfBQ/MhInQYm+jLEgMwgPwCkrGPIUaxyIFLRSCn/+fIsUU6bmJDax/r7gTh2PEAEvgODYwg0rRRjqSM/oww==" saltValue="tbZzHO5lCNHCDH5y3XGZag==" spinCount="100000" sqref="C27" name="Range1_75_2"/>
    <protectedRange algorithmName="SHA-512" hashValue="R8frfBQ/MhInQYm+jLEgMwgPwCkrGPIUaxyIFLRSCn/+fIsUU6bmJDax/r7gTh2PEAEvgODYwg0rRRjqSM/oww==" saltValue="tbZzHO5lCNHCDH5y3XGZag==" spinCount="100000" sqref="F27" name="Range1_82_2"/>
    <protectedRange algorithmName="SHA-512" hashValue="R8frfBQ/MhInQYm+jLEgMwgPwCkrGPIUaxyIFLRSCn/+fIsUU6bmJDax/r7gTh2PEAEvgODYwg0rRRjqSM/oww==" saltValue="tbZzHO5lCNHCDH5y3XGZag==" spinCount="100000" sqref="F34 F158" name="Range1_79_2"/>
    <protectedRange algorithmName="SHA-512" hashValue="R8frfBQ/MhInQYm+jLEgMwgPwCkrGPIUaxyIFLRSCn/+fIsUU6bmJDax/r7gTh2PEAEvgODYwg0rRRjqSM/oww==" saltValue="tbZzHO5lCNHCDH5y3XGZag==" spinCount="100000" sqref="F99:F101" name="Range1_1_2"/>
  </protectedRanges>
  <mergeCells count="5">
    <mergeCell ref="B8:H8"/>
    <mergeCell ref="F165:G165"/>
    <mergeCell ref="F167:G167"/>
    <mergeCell ref="B165:C165"/>
    <mergeCell ref="C5:E5"/>
  </mergeCells>
  <conditionalFormatting sqref="F158">
    <cfRule type="cellIs" dxfId="15" priority="1" operator="lessThan">
      <formula>-0.001</formula>
    </cfRule>
  </conditionalFormatting>
  <conditionalFormatting sqref="F16">
    <cfRule type="cellIs" dxfId="14" priority="11" operator="lessThan">
      <formula>-0.001</formula>
    </cfRule>
  </conditionalFormatting>
  <conditionalFormatting sqref="C15">
    <cfRule type="cellIs" dxfId="13" priority="14" operator="lessThan">
      <formula>-0.001</formula>
    </cfRule>
  </conditionalFormatting>
  <conditionalFormatting sqref="F15">
    <cfRule type="cellIs" dxfId="12" priority="13" operator="lessThan">
      <formula>-0.001</formula>
    </cfRule>
  </conditionalFormatting>
  <conditionalFormatting sqref="F27">
    <cfRule type="cellIs" dxfId="11" priority="6" operator="lessThan">
      <formula>-0.001</formula>
    </cfRule>
  </conditionalFormatting>
  <conditionalFormatting sqref="C16">
    <cfRule type="cellIs" dxfId="10" priority="12" operator="lessThan">
      <formula>-0.001</formula>
    </cfRule>
  </conditionalFormatting>
  <conditionalFormatting sqref="F17">
    <cfRule type="cellIs" dxfId="9" priority="10" operator="lessThan">
      <formula>-0.001</formula>
    </cfRule>
  </conditionalFormatting>
  <conditionalFormatting sqref="C20">
    <cfRule type="cellIs" dxfId="8" priority="9" operator="lessThan">
      <formula>-0.001</formula>
    </cfRule>
  </conditionalFormatting>
  <conditionalFormatting sqref="F20">
    <cfRule type="cellIs" dxfId="7" priority="8" operator="lessThan">
      <formula>-0.001</formula>
    </cfRule>
  </conditionalFormatting>
  <conditionalFormatting sqref="C27">
    <cfRule type="cellIs" dxfId="6" priority="7" operator="lessThan">
      <formula>-0.001</formula>
    </cfRule>
  </conditionalFormatting>
  <conditionalFormatting sqref="F34">
    <cfRule type="cellIs" dxfId="5" priority="5" operator="lessThan">
      <formula>-0.001</formula>
    </cfRule>
  </conditionalFormatting>
  <conditionalFormatting sqref="C105">
    <cfRule type="cellIs" dxfId="4" priority="4" operator="lessThan">
      <formula>-0.001</formula>
    </cfRule>
  </conditionalFormatting>
  <conditionalFormatting sqref="F105">
    <cfRule type="cellIs" dxfId="3" priority="3" operator="lessThan">
      <formula>-0.001</formula>
    </cfRule>
  </conditionalFormatting>
  <conditionalFormatting sqref="F99:F101">
    <cfRule type="cellIs" dxfId="2" priority="2" operator="lessThan">
      <formula>-0.001</formula>
    </cfRule>
  </conditionalFormatting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opLeftCell="A16" zoomScale="130" zoomScaleNormal="130" workbookViewId="0">
      <selection activeCell="H22" sqref="H2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1:10" x14ac:dyDescent="0.25">
      <c r="A1" t="s">
        <v>195</v>
      </c>
    </row>
    <row r="2" spans="1:10" x14ac:dyDescent="0.25">
      <c r="A2" t="s">
        <v>214</v>
      </c>
    </row>
    <row r="3" spans="1:10" x14ac:dyDescent="0.25">
      <c r="A3" t="s">
        <v>215</v>
      </c>
      <c r="E3" s="199"/>
      <c r="F3" s="199"/>
    </row>
    <row r="4" spans="1:10" x14ac:dyDescent="0.25">
      <c r="A4" t="s">
        <v>216</v>
      </c>
    </row>
    <row r="6" spans="1:10" x14ac:dyDescent="0.25">
      <c r="A6" t="s">
        <v>268</v>
      </c>
    </row>
    <row r="7" spans="1:10" ht="18" customHeight="1" x14ac:dyDescent="0.25">
      <c r="B7" s="175" t="s">
        <v>10</v>
      </c>
      <c r="C7" s="175"/>
      <c r="D7" s="175"/>
      <c r="E7" s="175"/>
      <c r="F7" s="175"/>
      <c r="G7" s="175"/>
      <c r="H7" s="175"/>
      <c r="I7" s="175"/>
      <c r="J7" s="25"/>
    </row>
    <row r="8" spans="1:10" ht="18" x14ac:dyDescent="0.25">
      <c r="B8" s="2"/>
      <c r="C8" s="2"/>
      <c r="D8" s="2"/>
      <c r="E8" s="2"/>
      <c r="F8" s="2"/>
      <c r="G8" s="2"/>
      <c r="H8" s="2"/>
      <c r="I8" s="3"/>
      <c r="J8" s="3"/>
    </row>
    <row r="9" spans="1:10" ht="15.75" x14ac:dyDescent="0.25">
      <c r="B9" s="208" t="s">
        <v>58</v>
      </c>
      <c r="C9" s="208"/>
      <c r="D9" s="208"/>
      <c r="E9" s="208"/>
      <c r="F9" s="208"/>
      <c r="G9" s="208"/>
      <c r="H9" s="208"/>
      <c r="I9" s="208"/>
    </row>
    <row r="10" spans="1:10" ht="18" x14ac:dyDescent="0.25">
      <c r="B10" s="2"/>
      <c r="C10" s="2"/>
      <c r="D10" s="2"/>
      <c r="E10" s="2"/>
      <c r="F10" s="2"/>
      <c r="G10" s="2"/>
      <c r="H10" s="2"/>
      <c r="I10" s="3"/>
    </row>
    <row r="11" spans="1:10" ht="25.5" x14ac:dyDescent="0.25">
      <c r="B11" s="204" t="s">
        <v>7</v>
      </c>
      <c r="C11" s="205"/>
      <c r="D11" s="205"/>
      <c r="E11" s="206"/>
      <c r="F11" s="32" t="s">
        <v>230</v>
      </c>
      <c r="G11" s="32" t="s">
        <v>232</v>
      </c>
      <c r="H11" s="32" t="s">
        <v>233</v>
      </c>
      <c r="I11" s="32" t="s">
        <v>52</v>
      </c>
    </row>
    <row r="12" spans="1:10" s="37" customFormat="1" ht="11.25" x14ac:dyDescent="0.2">
      <c r="B12" s="201">
        <v>1</v>
      </c>
      <c r="C12" s="202"/>
      <c r="D12" s="202"/>
      <c r="E12" s="203"/>
      <c r="F12" s="34">
        <v>2</v>
      </c>
      <c r="G12" s="34">
        <v>3</v>
      </c>
      <c r="H12" s="34">
        <v>4</v>
      </c>
      <c r="I12" s="34" t="s">
        <v>47</v>
      </c>
    </row>
    <row r="13" spans="1:10" ht="30" customHeight="1" x14ac:dyDescent="0.25">
      <c r="B13" s="213">
        <v>17030</v>
      </c>
      <c r="C13" s="214"/>
      <c r="D13" s="215"/>
      <c r="E13" s="71" t="s">
        <v>195</v>
      </c>
      <c r="F13" s="90">
        <f>F14</f>
        <v>1256700.5799999998</v>
      </c>
      <c r="G13" s="90">
        <f t="shared" ref="G13:H13" si="0">G14</f>
        <v>1603651.47</v>
      </c>
      <c r="H13" s="90">
        <f t="shared" si="0"/>
        <v>1597639.52</v>
      </c>
      <c r="I13" s="79">
        <f>H13/G13*100</f>
        <v>99.625108690231798</v>
      </c>
    </row>
    <row r="14" spans="1:10" ht="30" customHeight="1" x14ac:dyDescent="0.25">
      <c r="B14" s="213" t="s">
        <v>205</v>
      </c>
      <c r="C14" s="214"/>
      <c r="D14" s="215"/>
      <c r="E14" s="71"/>
      <c r="F14" s="90">
        <f>F15+F21</f>
        <v>1256700.5799999998</v>
      </c>
      <c r="G14" s="90">
        <f t="shared" ref="G14:H14" si="1">G15+G21</f>
        <v>1603651.47</v>
      </c>
      <c r="H14" s="90">
        <f t="shared" si="1"/>
        <v>1597639.52</v>
      </c>
      <c r="I14" s="79">
        <f t="shared" ref="I14:I27" si="2">H14/G14*100</f>
        <v>99.625108690231798</v>
      </c>
    </row>
    <row r="15" spans="1:10" ht="30" customHeight="1" x14ac:dyDescent="0.25">
      <c r="B15" s="213" t="s">
        <v>188</v>
      </c>
      <c r="C15" s="214"/>
      <c r="D15" s="215"/>
      <c r="E15" s="71"/>
      <c r="F15" s="90">
        <f>F16+F17+F18+F19+F20</f>
        <v>109804.65000000001</v>
      </c>
      <c r="G15" s="90">
        <f t="shared" ref="G15:H15" si="3">G16+G17+G18+G19+G20</f>
        <v>128865.54000000001</v>
      </c>
      <c r="H15" s="90">
        <f t="shared" si="3"/>
        <v>142643.88</v>
      </c>
      <c r="I15" s="79">
        <f t="shared" si="2"/>
        <v>110.69202829553969</v>
      </c>
    </row>
    <row r="16" spans="1:10" ht="30" customHeight="1" x14ac:dyDescent="0.25">
      <c r="B16" s="209" t="s">
        <v>196</v>
      </c>
      <c r="C16" s="210"/>
      <c r="D16" s="211"/>
      <c r="E16" s="172" t="s">
        <v>197</v>
      </c>
      <c r="F16" s="89">
        <v>2811.85</v>
      </c>
      <c r="G16" s="79">
        <v>2811.85</v>
      </c>
      <c r="H16" s="79">
        <v>3944.44</v>
      </c>
      <c r="I16" s="79">
        <f t="shared" si="2"/>
        <v>140.27917563170155</v>
      </c>
    </row>
    <row r="17" spans="2:9" ht="30" customHeight="1" x14ac:dyDescent="0.25">
      <c r="B17" s="212" t="s">
        <v>198</v>
      </c>
      <c r="C17" s="212"/>
      <c r="D17" s="212"/>
      <c r="E17" s="172" t="s">
        <v>199</v>
      </c>
      <c r="F17" s="89">
        <v>1200</v>
      </c>
      <c r="G17" s="79">
        <v>1200</v>
      </c>
      <c r="H17" s="145">
        <v>1355.04</v>
      </c>
      <c r="I17" s="79">
        <f t="shared" si="2"/>
        <v>112.92</v>
      </c>
    </row>
    <row r="18" spans="2:9" ht="30" customHeight="1" x14ac:dyDescent="0.25">
      <c r="B18" s="209" t="s">
        <v>200</v>
      </c>
      <c r="C18" s="210"/>
      <c r="D18" s="211"/>
      <c r="E18" s="118" t="s">
        <v>201</v>
      </c>
      <c r="F18" s="89">
        <v>9715.14</v>
      </c>
      <c r="G18" s="79">
        <v>9715.14</v>
      </c>
      <c r="H18" s="145">
        <v>22141.040000000001</v>
      </c>
      <c r="I18" s="79">
        <f t="shared" si="2"/>
        <v>227.90242858054546</v>
      </c>
    </row>
    <row r="19" spans="2:9" ht="30" customHeight="1" x14ac:dyDescent="0.25">
      <c r="B19" s="209" t="s">
        <v>202</v>
      </c>
      <c r="C19" s="210"/>
      <c r="D19" s="211"/>
      <c r="E19" s="118" t="s">
        <v>203</v>
      </c>
      <c r="F19" s="89">
        <v>2400</v>
      </c>
      <c r="G19" s="79">
        <v>2400</v>
      </c>
      <c r="H19" s="145">
        <v>2464.81</v>
      </c>
      <c r="I19" s="79">
        <f t="shared" si="2"/>
        <v>102.70041666666667</v>
      </c>
    </row>
    <row r="20" spans="2:9" ht="30" customHeight="1" x14ac:dyDescent="0.25">
      <c r="B20" s="209" t="s">
        <v>196</v>
      </c>
      <c r="C20" s="210"/>
      <c r="D20" s="211"/>
      <c r="E20" s="172" t="s">
        <v>204</v>
      </c>
      <c r="F20" s="89">
        <v>93677.66</v>
      </c>
      <c r="G20" s="79">
        <v>112738.55</v>
      </c>
      <c r="H20" s="91">
        <v>112738.55</v>
      </c>
      <c r="I20" s="79">
        <f t="shared" si="2"/>
        <v>100</v>
      </c>
    </row>
    <row r="21" spans="2:9" ht="46.5" customHeight="1" x14ac:dyDescent="0.25">
      <c r="B21" s="209" t="s">
        <v>206</v>
      </c>
      <c r="C21" s="210"/>
      <c r="D21" s="211"/>
      <c r="E21" s="38"/>
      <c r="F21" s="90">
        <f>F22+F23+F24+F25+F26+F27</f>
        <v>1146895.93</v>
      </c>
      <c r="G21" s="90">
        <f t="shared" ref="G21:H21" si="4">G22+G23+G24+G25+G26+G27</f>
        <v>1474785.93</v>
      </c>
      <c r="H21" s="90">
        <f t="shared" si="4"/>
        <v>1454995.6400000001</v>
      </c>
      <c r="I21" s="79">
        <f t="shared" si="2"/>
        <v>98.658090669470937</v>
      </c>
    </row>
    <row r="22" spans="2:9" ht="30" customHeight="1" x14ac:dyDescent="0.25">
      <c r="B22" s="209" t="s">
        <v>207</v>
      </c>
      <c r="C22" s="210"/>
      <c r="D22" s="211"/>
      <c r="E22" s="118" t="s">
        <v>208</v>
      </c>
      <c r="F22" s="89">
        <v>3320</v>
      </c>
      <c r="G22" s="79">
        <v>1000</v>
      </c>
      <c r="H22" s="78">
        <v>954</v>
      </c>
      <c r="I22" s="79">
        <f t="shared" si="2"/>
        <v>95.399999999999991</v>
      </c>
    </row>
    <row r="23" spans="2:9" ht="30" customHeight="1" x14ac:dyDescent="0.25">
      <c r="B23" s="209"/>
      <c r="C23" s="210"/>
      <c r="D23" s="211"/>
      <c r="E23" s="118" t="s">
        <v>209</v>
      </c>
      <c r="F23" s="89">
        <v>54450</v>
      </c>
      <c r="G23" s="79">
        <v>60000</v>
      </c>
      <c r="H23" s="79">
        <v>71814.03</v>
      </c>
      <c r="I23" s="79">
        <f t="shared" si="2"/>
        <v>119.69004999999999</v>
      </c>
    </row>
    <row r="24" spans="2:9" ht="30" customHeight="1" x14ac:dyDescent="0.25">
      <c r="B24" s="212"/>
      <c r="C24" s="212"/>
      <c r="D24" s="212"/>
      <c r="E24" s="172" t="s">
        <v>210</v>
      </c>
      <c r="F24" s="89">
        <v>28400</v>
      </c>
      <c r="G24" s="79">
        <v>16550</v>
      </c>
      <c r="H24" s="79">
        <v>15778.67</v>
      </c>
      <c r="I24" s="79">
        <f t="shared" si="2"/>
        <v>95.339395770392755</v>
      </c>
    </row>
    <row r="25" spans="2:9" ht="30" customHeight="1" x14ac:dyDescent="0.25">
      <c r="B25" s="212"/>
      <c r="C25" s="212"/>
      <c r="D25" s="212"/>
      <c r="E25" s="172" t="s">
        <v>211</v>
      </c>
      <c r="F25" s="89">
        <v>1056205.93</v>
      </c>
      <c r="G25" s="79">
        <v>1379235.93</v>
      </c>
      <c r="H25" s="79">
        <v>1352159.8</v>
      </c>
      <c r="I25" s="79">
        <f t="shared" si="2"/>
        <v>98.036874662915736</v>
      </c>
    </row>
    <row r="26" spans="2:9" ht="30" customHeight="1" x14ac:dyDescent="0.25">
      <c r="B26" s="61"/>
      <c r="C26" s="62"/>
      <c r="D26" s="63"/>
      <c r="E26" s="172" t="s">
        <v>212</v>
      </c>
      <c r="F26" s="89">
        <v>1330</v>
      </c>
      <c r="G26" s="79">
        <v>13000</v>
      </c>
      <c r="H26" s="79">
        <v>11572.8</v>
      </c>
      <c r="I26" s="79">
        <f t="shared" si="2"/>
        <v>89.021538461538455</v>
      </c>
    </row>
    <row r="27" spans="2:9" ht="30" customHeight="1" x14ac:dyDescent="0.25">
      <c r="B27" s="61"/>
      <c r="C27" s="62"/>
      <c r="D27" s="63"/>
      <c r="E27" s="172" t="s">
        <v>213</v>
      </c>
      <c r="F27" s="89">
        <v>3190</v>
      </c>
      <c r="G27" s="79">
        <v>5000</v>
      </c>
      <c r="H27" s="79">
        <v>2716.34</v>
      </c>
      <c r="I27" s="79">
        <f t="shared" si="2"/>
        <v>54.326800000000006</v>
      </c>
    </row>
    <row r="30" spans="2:9" ht="17.25" x14ac:dyDescent="0.25">
      <c r="B30" s="40"/>
      <c r="C30" s="40"/>
      <c r="D30" s="207" t="s">
        <v>220</v>
      </c>
      <c r="E30" s="207"/>
      <c r="F30" s="40"/>
      <c r="G30" s="40"/>
      <c r="H30" s="40"/>
      <c r="I30" s="40"/>
    </row>
    <row r="31" spans="2:9" ht="17.25" x14ac:dyDescent="0.25">
      <c r="B31" s="40"/>
      <c r="C31" s="40"/>
      <c r="D31" s="40"/>
      <c r="E31" s="40"/>
      <c r="F31" s="40"/>
      <c r="G31" s="40"/>
      <c r="H31" s="174" t="s">
        <v>218</v>
      </c>
      <c r="I31" s="174"/>
    </row>
    <row r="32" spans="2:9" ht="17.25" x14ac:dyDescent="0.3">
      <c r="B32" s="40"/>
      <c r="C32" s="40"/>
      <c r="D32" s="72" t="s">
        <v>221</v>
      </c>
      <c r="E32" s="40"/>
      <c r="F32" s="40"/>
      <c r="G32" s="40"/>
      <c r="H32" s="40"/>
      <c r="I32" s="40"/>
    </row>
    <row r="33" spans="8:9" ht="17.25" x14ac:dyDescent="0.25">
      <c r="H33" s="174" t="s">
        <v>219</v>
      </c>
      <c r="I33" s="174"/>
    </row>
  </sheetData>
  <protectedRanges>
    <protectedRange algorithmName="SHA-512" hashValue="R8frfBQ/MhInQYm+jLEgMwgPwCkrGPIUaxyIFLRSCn/+fIsUU6bmJDax/r7gTh2PEAEvgODYwg0rRRjqSM/oww==" saltValue="tbZzHO5lCNHCDH5y3XGZag==" spinCount="100000" sqref="H20" name="Range1_84"/>
    <protectedRange algorithmName="SHA-512" hashValue="R8frfBQ/MhInQYm+jLEgMwgPwCkrGPIUaxyIFLRSCn/+fIsUU6bmJDax/r7gTh2PEAEvgODYwg0rRRjqSM/oww==" saltValue="tbZzHO5lCNHCDH5y3XGZag==" spinCount="100000" sqref="H22" name="Range1_86"/>
  </protectedRanges>
  <mergeCells count="21">
    <mergeCell ref="B19:D19"/>
    <mergeCell ref="B17:D17"/>
    <mergeCell ref="B16:D16"/>
    <mergeCell ref="B14:D14"/>
    <mergeCell ref="B15:D15"/>
    <mergeCell ref="E3:F3"/>
    <mergeCell ref="H31:I31"/>
    <mergeCell ref="H33:I33"/>
    <mergeCell ref="B9:I9"/>
    <mergeCell ref="B11:E11"/>
    <mergeCell ref="B12:E12"/>
    <mergeCell ref="B22:D22"/>
    <mergeCell ref="B23:D23"/>
    <mergeCell ref="B24:D24"/>
    <mergeCell ref="B25:D25"/>
    <mergeCell ref="B21:D21"/>
    <mergeCell ref="D30:E30"/>
    <mergeCell ref="B7:I7"/>
    <mergeCell ref="B20:D20"/>
    <mergeCell ref="B13:D13"/>
    <mergeCell ref="B18:D18"/>
  </mergeCells>
  <conditionalFormatting sqref="H20">
    <cfRule type="cellIs" dxfId="1" priority="2" operator="lessThan">
      <formula>-0.001</formula>
    </cfRule>
  </conditionalFormatting>
  <conditionalFormatting sqref="H22">
    <cfRule type="cellIs" dxfId="0" priority="1" operator="lessThan">
      <formula>-0.001</formula>
    </cfRule>
  </conditionalFormatting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2025-03-26T08:28:32Z</cp:lastPrinted>
  <dcterms:created xsi:type="dcterms:W3CDTF">2022-08-12T12:51:27Z</dcterms:created>
  <dcterms:modified xsi:type="dcterms:W3CDTF">2025-03-31T12:17:15Z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