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ocuments\DOKUMENTI\2024\IZVRŠENJE PLANA 2023\IZVRŠENJE 1-12.2023\"/>
    </mc:Choice>
  </mc:AlternateContent>
  <bookViews>
    <workbookView xWindow="0" yWindow="0" windowWidth="28800" windowHeight="11430" firstSheet="2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1">' Račun prihoda i rashoda'!$A$1:$L$121</definedName>
    <definedName name="_xlnm.Print_Area" localSheetId="0">SAŽETAK!$A$1:$O$53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3" l="1"/>
  <c r="G16" i="3"/>
  <c r="J55" i="3"/>
  <c r="J56" i="3"/>
  <c r="J66" i="3"/>
  <c r="J108" i="3"/>
  <c r="J109" i="3"/>
  <c r="I46" i="3" l="1"/>
  <c r="H28" i="1"/>
  <c r="C17" i="8"/>
  <c r="E16" i="8"/>
  <c r="H23" i="7" l="1"/>
  <c r="G23" i="7"/>
  <c r="F23" i="7"/>
  <c r="I47" i="3"/>
  <c r="I48" i="3"/>
  <c r="I100" i="3"/>
  <c r="H100" i="3"/>
  <c r="J107" i="3"/>
  <c r="G107" i="3"/>
  <c r="H107" i="3"/>
  <c r="I108" i="3"/>
  <c r="H108" i="3"/>
  <c r="I109" i="3"/>
  <c r="H109" i="3"/>
  <c r="I104" i="3"/>
  <c r="I103" i="3" s="1"/>
  <c r="H104" i="3"/>
  <c r="H103" i="3" s="1"/>
  <c r="I92" i="3"/>
  <c r="H92" i="3"/>
  <c r="H67" i="3"/>
  <c r="J46" i="3"/>
  <c r="J47" i="3"/>
  <c r="J48" i="3"/>
  <c r="J17" i="3"/>
  <c r="G54" i="3"/>
  <c r="G55" i="3"/>
  <c r="G56" i="3"/>
  <c r="G66" i="3"/>
  <c r="G47" i="3"/>
  <c r="G46" i="3" s="1"/>
  <c r="G48" i="3"/>
  <c r="G108" i="3"/>
  <c r="G109" i="3"/>
  <c r="J112" i="3"/>
  <c r="G112" i="3"/>
  <c r="J103" i="3" l="1"/>
  <c r="J104" i="3"/>
  <c r="J16" i="3" l="1"/>
  <c r="J15" i="3" s="1"/>
  <c r="I15" i="3"/>
  <c r="H15" i="3"/>
  <c r="H16" i="3"/>
  <c r="F140" i="10"/>
  <c r="F101" i="10"/>
  <c r="H107" i="10"/>
  <c r="F96" i="10"/>
  <c r="F79" i="10"/>
  <c r="G87" i="10"/>
  <c r="H87" i="10"/>
  <c r="F38" i="10"/>
  <c r="G49" i="10"/>
  <c r="H49" i="10"/>
  <c r="G48" i="10"/>
  <c r="H48" i="10"/>
  <c r="G47" i="10"/>
  <c r="H47" i="10"/>
  <c r="G46" i="10"/>
  <c r="H46" i="10"/>
  <c r="G45" i="10"/>
  <c r="H45" i="10"/>
  <c r="H42" i="10"/>
  <c r="H43" i="10"/>
  <c r="G42" i="10"/>
  <c r="G43" i="10"/>
  <c r="H40" i="10"/>
  <c r="G40" i="10"/>
  <c r="H45" i="5"/>
  <c r="H46" i="5"/>
  <c r="H47" i="5"/>
  <c r="H48" i="5"/>
  <c r="H49" i="5"/>
  <c r="H42" i="5"/>
  <c r="H43" i="5"/>
  <c r="H40" i="5"/>
  <c r="G45" i="5"/>
  <c r="G46" i="5"/>
  <c r="G47" i="5"/>
  <c r="G48" i="5"/>
  <c r="G49" i="5"/>
  <c r="G42" i="5"/>
  <c r="G43" i="5"/>
  <c r="G40" i="5"/>
  <c r="F22" i="10"/>
  <c r="F26" i="10"/>
  <c r="H38" i="5"/>
  <c r="G38" i="5"/>
  <c r="G12" i="5"/>
  <c r="F38" i="5"/>
  <c r="F13" i="5"/>
  <c r="F12" i="5" s="1"/>
  <c r="F22" i="5"/>
  <c r="F79" i="5" l="1"/>
  <c r="G91" i="5"/>
  <c r="H91" i="5"/>
  <c r="G87" i="5"/>
  <c r="H87" i="5"/>
  <c r="H97" i="5"/>
  <c r="G97" i="5"/>
  <c r="F96" i="5"/>
  <c r="F140" i="5"/>
  <c r="F101" i="5"/>
  <c r="G107" i="5"/>
  <c r="H107" i="5"/>
  <c r="C139" i="5" l="1"/>
  <c r="C140" i="5"/>
  <c r="C101" i="5"/>
  <c r="C96" i="5"/>
  <c r="C79" i="5"/>
  <c r="C38" i="5"/>
  <c r="C12" i="5"/>
  <c r="C33" i="5"/>
  <c r="C13" i="5"/>
  <c r="C12" i="10"/>
  <c r="C13" i="10"/>
  <c r="C33" i="10"/>
  <c r="C96" i="10"/>
  <c r="C38" i="10"/>
  <c r="C139" i="10"/>
  <c r="C140" i="10"/>
  <c r="H91" i="10"/>
  <c r="G91" i="10"/>
  <c r="E79" i="10"/>
  <c r="D79" i="10"/>
  <c r="C79" i="10"/>
  <c r="C101" i="10"/>
  <c r="G107" i="10"/>
  <c r="H97" i="10"/>
  <c r="G97" i="10"/>
  <c r="E13" i="10"/>
  <c r="D13" i="10"/>
  <c r="D12" i="10" s="1"/>
  <c r="E13" i="5"/>
  <c r="E12" i="5" s="1"/>
  <c r="H12" i="5" s="1"/>
  <c r="D13" i="5"/>
  <c r="D12" i="5" s="1"/>
  <c r="D101" i="10"/>
  <c r="D22" i="5"/>
  <c r="D101" i="5"/>
  <c r="E92" i="5"/>
  <c r="D92" i="5"/>
  <c r="D22" i="10"/>
  <c r="E92" i="10"/>
  <c r="D92" i="10"/>
  <c r="D140" i="10"/>
  <c r="E140" i="10"/>
  <c r="D136" i="10"/>
  <c r="E136" i="10"/>
  <c r="D38" i="10"/>
  <c r="E38" i="10"/>
  <c r="D38" i="5" l="1"/>
  <c r="E38" i="5"/>
  <c r="D136" i="5"/>
  <c r="E136" i="5"/>
  <c r="E140" i="5"/>
  <c r="E96" i="5"/>
  <c r="H17" i="8" l="1"/>
  <c r="H18" i="8"/>
  <c r="H21" i="8"/>
  <c r="H22" i="8"/>
  <c r="H23" i="8"/>
  <c r="H24" i="8"/>
  <c r="G17" i="8"/>
  <c r="G18" i="8"/>
  <c r="G21" i="8"/>
  <c r="G22" i="8"/>
  <c r="G23" i="8"/>
  <c r="G24" i="8"/>
  <c r="L34" i="1" l="1"/>
  <c r="L35" i="1"/>
  <c r="L36" i="1"/>
  <c r="L37" i="1"/>
  <c r="L38" i="1"/>
  <c r="L33" i="1"/>
  <c r="K35" i="1"/>
  <c r="K36" i="1"/>
  <c r="K37" i="1"/>
  <c r="K38" i="1"/>
  <c r="K34" i="1"/>
  <c r="K33" i="1"/>
  <c r="J39" i="1"/>
  <c r="I39" i="1"/>
  <c r="L39" i="1" s="1"/>
  <c r="H39" i="1"/>
  <c r="G39" i="1"/>
  <c r="K39" i="1" s="1"/>
  <c r="L27" i="1"/>
  <c r="H27" i="1"/>
  <c r="I27" i="1"/>
  <c r="J27" i="1"/>
  <c r="G27" i="1"/>
  <c r="H24" i="1"/>
  <c r="I24" i="1"/>
  <c r="I28" i="1" s="1"/>
  <c r="J24" i="1"/>
  <c r="G24" i="1"/>
  <c r="G28" i="1" s="1"/>
  <c r="L26" i="1"/>
  <c r="L25" i="1"/>
  <c r="K26" i="1"/>
  <c r="K25" i="1"/>
  <c r="K23" i="1"/>
  <c r="L23" i="1"/>
  <c r="L22" i="1"/>
  <c r="K22" i="1"/>
  <c r="H143" i="10"/>
  <c r="G143" i="10"/>
  <c r="H142" i="10"/>
  <c r="G142" i="10"/>
  <c r="H141" i="10"/>
  <c r="G141" i="10"/>
  <c r="H140" i="10"/>
  <c r="G140" i="10"/>
  <c r="F139" i="10"/>
  <c r="E139" i="10"/>
  <c r="D139" i="10"/>
  <c r="H137" i="10"/>
  <c r="G137" i="10"/>
  <c r="H136" i="10"/>
  <c r="G136" i="10"/>
  <c r="F135" i="10"/>
  <c r="E135" i="10"/>
  <c r="D135" i="10"/>
  <c r="C135" i="10"/>
  <c r="H133" i="10"/>
  <c r="G133" i="10"/>
  <c r="H132" i="10"/>
  <c r="G132" i="10"/>
  <c r="H131" i="10"/>
  <c r="G131" i="10"/>
  <c r="F130" i="10"/>
  <c r="H130" i="10" s="1"/>
  <c r="E130" i="10"/>
  <c r="D130" i="10"/>
  <c r="C130" i="10"/>
  <c r="H127" i="10"/>
  <c r="G127" i="10"/>
  <c r="H126" i="10"/>
  <c r="G126" i="10"/>
  <c r="H125" i="10"/>
  <c r="G125" i="10"/>
  <c r="H124" i="10"/>
  <c r="G124" i="10"/>
  <c r="H123" i="10"/>
  <c r="G123" i="10"/>
  <c r="H122" i="10"/>
  <c r="G122" i="10"/>
  <c r="H121" i="10"/>
  <c r="G121" i="10"/>
  <c r="H120" i="10"/>
  <c r="G120" i="10"/>
  <c r="H119" i="10"/>
  <c r="G119" i="10"/>
  <c r="H118" i="10"/>
  <c r="G118" i="10"/>
  <c r="H117" i="10"/>
  <c r="G117" i="10"/>
  <c r="H116" i="10"/>
  <c r="G116" i="10"/>
  <c r="H115" i="10"/>
  <c r="G115" i="10"/>
  <c r="H114" i="10"/>
  <c r="G114" i="10"/>
  <c r="H113" i="10"/>
  <c r="G113" i="10"/>
  <c r="H112" i="10"/>
  <c r="G112" i="10"/>
  <c r="H111" i="10"/>
  <c r="G111" i="10"/>
  <c r="H110" i="10"/>
  <c r="G110" i="10"/>
  <c r="H109" i="10"/>
  <c r="G109" i="10"/>
  <c r="H108" i="10"/>
  <c r="G108" i="10"/>
  <c r="H106" i="10"/>
  <c r="G106" i="10"/>
  <c r="H105" i="10"/>
  <c r="G105" i="10"/>
  <c r="H104" i="10"/>
  <c r="G104" i="10"/>
  <c r="H103" i="10"/>
  <c r="G103" i="10"/>
  <c r="E101" i="10"/>
  <c r="H98" i="10"/>
  <c r="G98" i="10"/>
  <c r="E96" i="10"/>
  <c r="D96" i="10"/>
  <c r="H93" i="10"/>
  <c r="G93" i="10"/>
  <c r="H92" i="10"/>
  <c r="G92" i="10"/>
  <c r="H90" i="10"/>
  <c r="G90" i="10"/>
  <c r="H89" i="10"/>
  <c r="G89" i="10"/>
  <c r="H88" i="10"/>
  <c r="G88" i="10"/>
  <c r="H86" i="10"/>
  <c r="G86" i="10"/>
  <c r="H85" i="10"/>
  <c r="G85" i="10"/>
  <c r="H84" i="10"/>
  <c r="G84" i="10"/>
  <c r="H83" i="10"/>
  <c r="G83" i="10"/>
  <c r="H82" i="10"/>
  <c r="G82" i="10"/>
  <c r="H81" i="10"/>
  <c r="G81" i="10"/>
  <c r="H80" i="10"/>
  <c r="G80" i="10"/>
  <c r="H77" i="10"/>
  <c r="G77" i="10"/>
  <c r="H76" i="10"/>
  <c r="G76" i="10"/>
  <c r="H75" i="10"/>
  <c r="G75" i="10"/>
  <c r="H74" i="10"/>
  <c r="G74" i="10"/>
  <c r="H73" i="10"/>
  <c r="G73" i="10"/>
  <c r="H72" i="10"/>
  <c r="G72" i="10"/>
  <c r="H71" i="10"/>
  <c r="G71" i="10"/>
  <c r="H70" i="10"/>
  <c r="G70" i="10"/>
  <c r="H69" i="10"/>
  <c r="G69" i="10"/>
  <c r="H68" i="10"/>
  <c r="G68" i="10"/>
  <c r="H67" i="10"/>
  <c r="G67" i="10"/>
  <c r="H66" i="10"/>
  <c r="G66" i="10"/>
  <c r="H65" i="10"/>
  <c r="G65" i="10"/>
  <c r="H64" i="10"/>
  <c r="G64" i="10"/>
  <c r="H63" i="10"/>
  <c r="G63" i="10"/>
  <c r="H62" i="10"/>
  <c r="G62" i="10"/>
  <c r="H61" i="10"/>
  <c r="G61" i="10"/>
  <c r="H60" i="10"/>
  <c r="G60" i="10"/>
  <c r="H59" i="10"/>
  <c r="G59" i="10"/>
  <c r="H58" i="10"/>
  <c r="G58" i="10"/>
  <c r="H57" i="10"/>
  <c r="G57" i="10"/>
  <c r="H56" i="10"/>
  <c r="G56" i="10"/>
  <c r="H55" i="10"/>
  <c r="G55" i="10"/>
  <c r="H54" i="10"/>
  <c r="G54" i="10"/>
  <c r="H53" i="10"/>
  <c r="G53" i="10"/>
  <c r="F52" i="10"/>
  <c r="E52" i="10"/>
  <c r="D52" i="10"/>
  <c r="C52" i="10"/>
  <c r="H50" i="10"/>
  <c r="G50" i="10"/>
  <c r="H44" i="10"/>
  <c r="G44" i="10"/>
  <c r="H41" i="10"/>
  <c r="G41" i="10"/>
  <c r="H39" i="10"/>
  <c r="G39" i="10"/>
  <c r="H38" i="10"/>
  <c r="H34" i="10"/>
  <c r="G34" i="10"/>
  <c r="F33" i="10"/>
  <c r="G33" i="10" s="1"/>
  <c r="E33" i="10"/>
  <c r="D33" i="10"/>
  <c r="H31" i="10"/>
  <c r="G31" i="10"/>
  <c r="F30" i="10"/>
  <c r="E30" i="10"/>
  <c r="D30" i="10"/>
  <c r="C30" i="10"/>
  <c r="H28" i="10"/>
  <c r="G28" i="10"/>
  <c r="H27" i="10"/>
  <c r="G27" i="10"/>
  <c r="E26" i="10"/>
  <c r="D26" i="10"/>
  <c r="C26" i="10"/>
  <c r="H24" i="10"/>
  <c r="G24" i="10"/>
  <c r="H23" i="10"/>
  <c r="G23" i="10"/>
  <c r="E22" i="10"/>
  <c r="C22" i="10"/>
  <c r="H21" i="10"/>
  <c r="G21" i="10"/>
  <c r="H20" i="10"/>
  <c r="G20" i="10"/>
  <c r="F19" i="10"/>
  <c r="E19" i="10"/>
  <c r="D19" i="10"/>
  <c r="C19" i="10"/>
  <c r="H17" i="10"/>
  <c r="G17" i="10"/>
  <c r="H16" i="10"/>
  <c r="G16" i="10"/>
  <c r="H15" i="10"/>
  <c r="G15" i="10"/>
  <c r="H14" i="10"/>
  <c r="G14" i="10"/>
  <c r="F13" i="10"/>
  <c r="I16" i="7"/>
  <c r="I17" i="7"/>
  <c r="I18" i="7"/>
  <c r="I19" i="7"/>
  <c r="I20" i="7"/>
  <c r="I21" i="7"/>
  <c r="I22" i="7"/>
  <c r="I24" i="7"/>
  <c r="I25" i="7"/>
  <c r="I26" i="7"/>
  <c r="I27" i="7"/>
  <c r="I28" i="7"/>
  <c r="I29" i="7"/>
  <c r="G15" i="7"/>
  <c r="G14" i="7" s="1"/>
  <c r="G13" i="7" s="1"/>
  <c r="H15" i="7"/>
  <c r="F15" i="7"/>
  <c r="J28" i="1" l="1"/>
  <c r="K27" i="1"/>
  <c r="K24" i="1"/>
  <c r="L24" i="1"/>
  <c r="H33" i="10"/>
  <c r="G79" i="10"/>
  <c r="G135" i="10"/>
  <c r="H19" i="10"/>
  <c r="E12" i="10"/>
  <c r="F12" i="10"/>
  <c r="G96" i="10"/>
  <c r="G101" i="10"/>
  <c r="G52" i="10"/>
  <c r="F14" i="7"/>
  <c r="F13" i="7" s="1"/>
  <c r="I15" i="7"/>
  <c r="I23" i="7"/>
  <c r="H14" i="7"/>
  <c r="H13" i="10"/>
  <c r="H22" i="10"/>
  <c r="H26" i="10"/>
  <c r="H30" i="10"/>
  <c r="H139" i="10"/>
  <c r="G13" i="10"/>
  <c r="G19" i="10"/>
  <c r="G22" i="10"/>
  <c r="G38" i="10"/>
  <c r="H135" i="10"/>
  <c r="G139" i="10"/>
  <c r="G26" i="10"/>
  <c r="H52" i="10"/>
  <c r="H79" i="10"/>
  <c r="H96" i="10"/>
  <c r="H101" i="10"/>
  <c r="G130" i="10"/>
  <c r="G30" i="10"/>
  <c r="H12" i="10" l="1"/>
  <c r="G12" i="10"/>
  <c r="I14" i="7"/>
  <c r="H13" i="7"/>
  <c r="I13" i="7" s="1"/>
  <c r="F20" i="8" l="1"/>
  <c r="D20" i="8"/>
  <c r="D16" i="8" s="1"/>
  <c r="D15" i="8" s="1"/>
  <c r="D14" i="8" s="1"/>
  <c r="D13" i="8" s="1"/>
  <c r="E20" i="8"/>
  <c r="E15" i="8" s="1"/>
  <c r="E14" i="8" s="1"/>
  <c r="E13" i="8" s="1"/>
  <c r="C20" i="8"/>
  <c r="C16" i="8" s="1"/>
  <c r="C15" i="8" s="1"/>
  <c r="C14" i="8" s="1"/>
  <c r="C13" i="8" s="1"/>
  <c r="H141" i="5"/>
  <c r="H142" i="5"/>
  <c r="H143" i="5"/>
  <c r="G141" i="5"/>
  <c r="G142" i="5"/>
  <c r="G143" i="5"/>
  <c r="H20" i="8" l="1"/>
  <c r="G20" i="8"/>
  <c r="F16" i="8"/>
  <c r="G16" i="8" s="1"/>
  <c r="F15" i="8"/>
  <c r="H140" i="5"/>
  <c r="G140" i="5"/>
  <c r="F139" i="5"/>
  <c r="G139" i="5" s="1"/>
  <c r="E139" i="5"/>
  <c r="D139" i="5"/>
  <c r="H137" i="5"/>
  <c r="G137" i="5"/>
  <c r="H136" i="5"/>
  <c r="G136" i="5"/>
  <c r="F135" i="5"/>
  <c r="E135" i="5"/>
  <c r="D135" i="5"/>
  <c r="C135" i="5"/>
  <c r="H39" i="5"/>
  <c r="H41" i="5"/>
  <c r="H44" i="5"/>
  <c r="H50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80" i="5"/>
  <c r="H81" i="5"/>
  <c r="H82" i="5"/>
  <c r="H83" i="5"/>
  <c r="H84" i="5"/>
  <c r="H85" i="5"/>
  <c r="H86" i="5"/>
  <c r="H88" i="5"/>
  <c r="H89" i="5"/>
  <c r="H90" i="5"/>
  <c r="H92" i="5"/>
  <c r="H93" i="5"/>
  <c r="H95" i="5"/>
  <c r="H98" i="5"/>
  <c r="H103" i="5"/>
  <c r="H104" i="5"/>
  <c r="H105" i="5"/>
  <c r="H106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31" i="5"/>
  <c r="H132" i="5"/>
  <c r="H133" i="5"/>
  <c r="G39" i="5"/>
  <c r="G41" i="5"/>
  <c r="G44" i="5"/>
  <c r="G50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80" i="5"/>
  <c r="G81" i="5"/>
  <c r="G82" i="5"/>
  <c r="G83" i="5"/>
  <c r="G84" i="5"/>
  <c r="G85" i="5"/>
  <c r="G86" i="5"/>
  <c r="G88" i="5"/>
  <c r="G89" i="5"/>
  <c r="G90" i="5"/>
  <c r="G92" i="5"/>
  <c r="G93" i="5"/>
  <c r="G95" i="5"/>
  <c r="G98" i="5"/>
  <c r="G103" i="5"/>
  <c r="G104" i="5"/>
  <c r="G105" i="5"/>
  <c r="G106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31" i="5"/>
  <c r="G132" i="5"/>
  <c r="G133" i="5"/>
  <c r="D130" i="5"/>
  <c r="E130" i="5"/>
  <c r="F130" i="5"/>
  <c r="C130" i="5"/>
  <c r="E101" i="5"/>
  <c r="F52" i="5"/>
  <c r="E52" i="5"/>
  <c r="D52" i="5"/>
  <c r="C52" i="5"/>
  <c r="H16" i="8" l="1"/>
  <c r="F14" i="8"/>
  <c r="G15" i="8"/>
  <c r="H15" i="8"/>
  <c r="G101" i="5"/>
  <c r="G130" i="5"/>
  <c r="G52" i="5"/>
  <c r="H135" i="5"/>
  <c r="H52" i="5"/>
  <c r="H130" i="5"/>
  <c r="G135" i="5"/>
  <c r="H101" i="5"/>
  <c r="H139" i="5"/>
  <c r="D79" i="5"/>
  <c r="E79" i="5"/>
  <c r="D96" i="5"/>
  <c r="H14" i="5"/>
  <c r="H15" i="5"/>
  <c r="H16" i="5"/>
  <c r="H17" i="5"/>
  <c r="H20" i="5"/>
  <c r="H21" i="5"/>
  <c r="H23" i="5"/>
  <c r="H24" i="5"/>
  <c r="H27" i="5"/>
  <c r="H28" i="5"/>
  <c r="H31" i="5"/>
  <c r="H34" i="5"/>
  <c r="G14" i="5"/>
  <c r="G15" i="5"/>
  <c r="G16" i="5"/>
  <c r="G17" i="5"/>
  <c r="G20" i="5"/>
  <c r="G21" i="5"/>
  <c r="G23" i="5"/>
  <c r="G24" i="5"/>
  <c r="G27" i="5"/>
  <c r="G28" i="5"/>
  <c r="G31" i="5"/>
  <c r="G34" i="5"/>
  <c r="F33" i="5"/>
  <c r="E33" i="5"/>
  <c r="D33" i="5"/>
  <c r="F30" i="5"/>
  <c r="F19" i="5"/>
  <c r="F26" i="5"/>
  <c r="E19" i="5"/>
  <c r="E22" i="5"/>
  <c r="E26" i="5"/>
  <c r="E30" i="5"/>
  <c r="D30" i="5"/>
  <c r="D26" i="5"/>
  <c r="C26" i="5"/>
  <c r="D19" i="5"/>
  <c r="C22" i="5"/>
  <c r="C30" i="5"/>
  <c r="C19" i="5"/>
  <c r="L58" i="3"/>
  <c r="L59" i="3"/>
  <c r="L61" i="3"/>
  <c r="L63" i="3"/>
  <c r="L64" i="3"/>
  <c r="L65" i="3"/>
  <c r="L68" i="3"/>
  <c r="L69" i="3"/>
  <c r="L70" i="3"/>
  <c r="L71" i="3"/>
  <c r="L73" i="3"/>
  <c r="L74" i="3"/>
  <c r="L75" i="3"/>
  <c r="L76" i="3"/>
  <c r="L77" i="3"/>
  <c r="L78" i="3"/>
  <c r="L79" i="3"/>
  <c r="L81" i="3"/>
  <c r="L82" i="3"/>
  <c r="L83" i="3"/>
  <c r="L84" i="3"/>
  <c r="L85" i="3"/>
  <c r="L86" i="3"/>
  <c r="L87" i="3"/>
  <c r="L88" i="3"/>
  <c r="L89" i="3"/>
  <c r="L91" i="3"/>
  <c r="L93" i="3"/>
  <c r="L94" i="3"/>
  <c r="L95" i="3"/>
  <c r="L96" i="3"/>
  <c r="L97" i="3"/>
  <c r="L98" i="3"/>
  <c r="L101" i="3"/>
  <c r="L102" i="3"/>
  <c r="L103" i="3"/>
  <c r="L104" i="3"/>
  <c r="L105" i="3"/>
  <c r="L106" i="3"/>
  <c r="L110" i="3"/>
  <c r="L111" i="3"/>
  <c r="L113" i="3"/>
  <c r="K56" i="3"/>
  <c r="K58" i="3"/>
  <c r="K59" i="3"/>
  <c r="K61" i="3"/>
  <c r="K63" i="3"/>
  <c r="K64" i="3"/>
  <c r="K65" i="3"/>
  <c r="K66" i="3"/>
  <c r="K68" i="3"/>
  <c r="K69" i="3"/>
  <c r="K70" i="3"/>
  <c r="K71" i="3"/>
  <c r="K73" i="3"/>
  <c r="K74" i="3"/>
  <c r="K75" i="3"/>
  <c r="K76" i="3"/>
  <c r="K77" i="3"/>
  <c r="K78" i="3"/>
  <c r="K79" i="3"/>
  <c r="K81" i="3"/>
  <c r="K82" i="3"/>
  <c r="K83" i="3"/>
  <c r="K84" i="3"/>
  <c r="K85" i="3"/>
  <c r="K86" i="3"/>
  <c r="K87" i="3"/>
  <c r="K88" i="3"/>
  <c r="K89" i="3"/>
  <c r="K91" i="3"/>
  <c r="K93" i="3"/>
  <c r="K94" i="3"/>
  <c r="K95" i="3"/>
  <c r="K96" i="3"/>
  <c r="K97" i="3"/>
  <c r="K98" i="3"/>
  <c r="K101" i="3"/>
  <c r="K102" i="3"/>
  <c r="K105" i="3"/>
  <c r="K106" i="3"/>
  <c r="K108" i="3"/>
  <c r="K109" i="3"/>
  <c r="K110" i="3"/>
  <c r="K111" i="3"/>
  <c r="K112" i="3"/>
  <c r="K113" i="3"/>
  <c r="L19" i="3"/>
  <c r="L22" i="3"/>
  <c r="L23" i="3"/>
  <c r="L25" i="3"/>
  <c r="L28" i="3"/>
  <c r="L31" i="3"/>
  <c r="L34" i="3"/>
  <c r="L35" i="3"/>
  <c r="L37" i="3"/>
  <c r="L40" i="3"/>
  <c r="L41" i="3"/>
  <c r="L43" i="3"/>
  <c r="L44" i="3"/>
  <c r="L45" i="3"/>
  <c r="L46" i="3"/>
  <c r="L47" i="3"/>
  <c r="L48" i="3"/>
  <c r="L49" i="3"/>
  <c r="K19" i="3"/>
  <c r="K22" i="3"/>
  <c r="K23" i="3"/>
  <c r="K25" i="3"/>
  <c r="K28" i="3"/>
  <c r="K31" i="3"/>
  <c r="K34" i="3"/>
  <c r="K35" i="3"/>
  <c r="K37" i="3"/>
  <c r="K40" i="3"/>
  <c r="K41" i="3"/>
  <c r="K43" i="3"/>
  <c r="K44" i="3"/>
  <c r="K45" i="3"/>
  <c r="K46" i="3"/>
  <c r="K47" i="3"/>
  <c r="K48" i="3"/>
  <c r="K49" i="3"/>
  <c r="I112" i="3"/>
  <c r="L112" i="3" s="1"/>
  <c r="L109" i="3"/>
  <c r="I99" i="3"/>
  <c r="I90" i="3"/>
  <c r="I80" i="3"/>
  <c r="I72" i="3"/>
  <c r="I67" i="3"/>
  <c r="I62" i="3"/>
  <c r="I60" i="3"/>
  <c r="I57" i="3"/>
  <c r="H112" i="3"/>
  <c r="H99" i="3"/>
  <c r="H90" i="3"/>
  <c r="H80" i="3"/>
  <c r="H72" i="3"/>
  <c r="H62" i="3"/>
  <c r="H60" i="3"/>
  <c r="H57" i="3"/>
  <c r="F13" i="8" l="1"/>
  <c r="H14" i="8"/>
  <c r="G14" i="8"/>
  <c r="H66" i="3"/>
  <c r="I66" i="3"/>
  <c r="G96" i="5"/>
  <c r="H96" i="5"/>
  <c r="G79" i="5"/>
  <c r="H79" i="5"/>
  <c r="H56" i="3"/>
  <c r="H13" i="5"/>
  <c r="G30" i="5"/>
  <c r="H22" i="5"/>
  <c r="G26" i="5"/>
  <c r="G22" i="5"/>
  <c r="G19" i="5"/>
  <c r="H33" i="5"/>
  <c r="G13" i="5"/>
  <c r="G33" i="5"/>
  <c r="H19" i="5"/>
  <c r="H30" i="5"/>
  <c r="H26" i="5"/>
  <c r="L66" i="3"/>
  <c r="I56" i="3"/>
  <c r="L56" i="3" s="1"/>
  <c r="H39" i="3"/>
  <c r="H38" i="3" s="1"/>
  <c r="I39" i="3"/>
  <c r="I38" i="3" s="1"/>
  <c r="J39" i="3"/>
  <c r="G39" i="3"/>
  <c r="G38" i="3" s="1"/>
  <c r="H36" i="3"/>
  <c r="I36" i="3"/>
  <c r="J36" i="3"/>
  <c r="G36" i="3"/>
  <c r="G15" i="3"/>
  <c r="G13" i="8" l="1"/>
  <c r="H13" i="8"/>
  <c r="H55" i="3"/>
  <c r="H54" i="3" s="1"/>
  <c r="I107" i="3"/>
  <c r="L108" i="3"/>
  <c r="L36" i="3"/>
  <c r="K36" i="3"/>
  <c r="J38" i="3"/>
  <c r="K39" i="3"/>
  <c r="L39" i="3"/>
  <c r="I55" i="3"/>
  <c r="H33" i="3"/>
  <c r="H32" i="3" s="1"/>
  <c r="I33" i="3"/>
  <c r="I32" i="3" s="1"/>
  <c r="J33" i="3"/>
  <c r="G33" i="3"/>
  <c r="G32" i="3" s="1"/>
  <c r="J30" i="3"/>
  <c r="I30" i="3"/>
  <c r="I29" i="3" s="1"/>
  <c r="H30" i="3"/>
  <c r="H29" i="3" s="1"/>
  <c r="G30" i="3"/>
  <c r="G29" i="3" s="1"/>
  <c r="J27" i="3"/>
  <c r="I27" i="3"/>
  <c r="I26" i="3" s="1"/>
  <c r="H27" i="3"/>
  <c r="H26" i="3" s="1"/>
  <c r="G27" i="3"/>
  <c r="G26" i="3" s="1"/>
  <c r="J24" i="3"/>
  <c r="I24" i="3"/>
  <c r="H24" i="3"/>
  <c r="G24" i="3"/>
  <c r="J21" i="3"/>
  <c r="I21" i="3"/>
  <c r="I20" i="3" s="1"/>
  <c r="H21" i="3"/>
  <c r="H20" i="3" s="1"/>
  <c r="G21" i="3"/>
  <c r="G20" i="3" s="1"/>
  <c r="J18" i="3"/>
  <c r="I18" i="3"/>
  <c r="I17" i="3" s="1"/>
  <c r="H18" i="3"/>
  <c r="H17" i="3" s="1"/>
  <c r="G18" i="3"/>
  <c r="G17" i="3" s="1"/>
  <c r="J100" i="3"/>
  <c r="J92" i="3"/>
  <c r="J90" i="3"/>
  <c r="J80" i="3"/>
  <c r="J72" i="3"/>
  <c r="J67" i="3"/>
  <c r="J62" i="3"/>
  <c r="J60" i="3"/>
  <c r="J57" i="3"/>
  <c r="G104" i="3"/>
  <c r="G100" i="3"/>
  <c r="G99" i="3" s="1"/>
  <c r="G92" i="3"/>
  <c r="G90" i="3"/>
  <c r="G80" i="3"/>
  <c r="G72" i="3"/>
  <c r="G67" i="3"/>
  <c r="G62" i="3"/>
  <c r="G60" i="3"/>
  <c r="G57" i="3"/>
  <c r="I54" i="3" l="1"/>
  <c r="L60" i="3"/>
  <c r="K60" i="3"/>
  <c r="L62" i="3"/>
  <c r="K62" i="3"/>
  <c r="L90" i="3"/>
  <c r="K90" i="3"/>
  <c r="J32" i="3"/>
  <c r="L33" i="3"/>
  <c r="K33" i="3"/>
  <c r="K38" i="3"/>
  <c r="L38" i="3"/>
  <c r="G103" i="3"/>
  <c r="K103" i="3" s="1"/>
  <c r="K104" i="3"/>
  <c r="L107" i="3"/>
  <c r="K107" i="3"/>
  <c r="L92" i="3"/>
  <c r="K92" i="3"/>
  <c r="L80" i="3"/>
  <c r="K80" i="3"/>
  <c r="L55" i="3"/>
  <c r="K55" i="3"/>
  <c r="L67" i="3"/>
  <c r="K67" i="3"/>
  <c r="L57" i="3"/>
  <c r="K57" i="3"/>
  <c r="L72" i="3"/>
  <c r="K72" i="3"/>
  <c r="J99" i="3"/>
  <c r="L100" i="3"/>
  <c r="K100" i="3"/>
  <c r="K18" i="3"/>
  <c r="L18" i="3"/>
  <c r="J20" i="3"/>
  <c r="K21" i="3"/>
  <c r="L21" i="3"/>
  <c r="L24" i="3"/>
  <c r="K24" i="3"/>
  <c r="J26" i="3"/>
  <c r="L27" i="3"/>
  <c r="K27" i="3"/>
  <c r="J29" i="3"/>
  <c r="K30" i="3"/>
  <c r="L30" i="3"/>
  <c r="L99" i="3" l="1"/>
  <c r="K99" i="3"/>
  <c r="K26" i="3"/>
  <c r="L26" i="3"/>
  <c r="K17" i="3"/>
  <c r="L17" i="3"/>
  <c r="L54" i="3"/>
  <c r="K54" i="3"/>
  <c r="K29" i="3"/>
  <c r="L29" i="3"/>
  <c r="L20" i="3"/>
  <c r="K20" i="3"/>
  <c r="L32" i="3"/>
  <c r="K32" i="3"/>
  <c r="I16" i="3"/>
  <c r="L16" i="3" l="1"/>
  <c r="K16" i="3"/>
  <c r="L15" i="3"/>
  <c r="K15" i="3"/>
</calcChain>
</file>

<file path=xl/sharedStrings.xml><?xml version="1.0" encoding="utf-8"?>
<sst xmlns="http://schemas.openxmlformats.org/spreadsheetml/2006/main" count="556" uniqueCount="251">
  <si>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</si>
  <si>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</si>
  <si>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</si>
  <si>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</si>
  <si>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</si>
  <si>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</si>
  <si>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</si>
  <si>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</si>
  <si>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</si>
  <si>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</si>
  <si>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</si>
  <si>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</si>
  <si>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</si>
  <si>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</si>
  <si>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</si>
  <si>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</si>
  <si>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PRIJENOS SREDSTAVA IZ PRETHODNE GODINE</t>
  </si>
  <si>
    <t>1 Opći prihodi i primici</t>
  </si>
  <si>
    <t>….</t>
  </si>
  <si>
    <t>3 Vlastiti prihodi</t>
  </si>
  <si>
    <t>Prihodi od prodaje proizvedene dugotrajne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</si>
  <si>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</si>
  <si>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</si>
  <si>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</si>
  <si>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</si>
  <si>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</si>
  <si>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</si>
  <si>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</si>
  <si>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Pomoći od inozemnih vlada</t>
  </si>
  <si>
    <t>Prihodi od prodaje proizvoda i robe te pruženih usluga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</si>
  <si>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</si>
  <si>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</si>
  <si>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</si>
  <si>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</si>
  <si>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</si>
  <si>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</si>
  <si>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</si>
  <si>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</si>
  <si>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</si>
  <si>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</si>
  <si>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</si>
  <si>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</si>
  <si>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</si>
  <si>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</si>
  <si>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</si>
  <si>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</si>
  <si>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</si>
  <si>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</si>
  <si>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</si>
  <si>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PRIHODI </t>
  </si>
  <si>
    <t>UKUPNO RASHODI</t>
  </si>
  <si>
    <t>UKUPNO PRIHODI</t>
  </si>
  <si>
    <t>TEKUĆI PLAN 2023.*</t>
  </si>
  <si>
    <t>INDEKS**</t>
  </si>
  <si>
    <t>RAZLIKA PRIMITAKA I IZDATAKA</t>
  </si>
  <si>
    <t>IZVORNI PLAN ILI REBALANS 2023.*</t>
  </si>
  <si>
    <t>SAŽETAK  RAČUNA PRIHODA I RASHODA I RAČUNA FINANCIRANJA</t>
  </si>
  <si>
    <t xml:space="preserve"> RAČUN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</si>
  <si>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</si>
  <si>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</si>
  <si>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</si>
  <si>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</si>
  <si>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</si>
  <si>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</si>
  <si>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</si>
  <si>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</si>
  <si>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Tekuće pomoći iz drugih proračuna (JLS)</t>
  </si>
  <si>
    <t>Tekuće pomoći iz proračuna koji im nije nadležan</t>
  </si>
  <si>
    <t>Tekuće pomoći - Ministarstvo znanost</t>
  </si>
  <si>
    <t>Tekuće pomoći - Ministarstvo rada, mirovinskog sustava obitelji i socijalne politike</t>
  </si>
  <si>
    <t>Tekuće pomoći temeljem prijenosa EU sredstava</t>
  </si>
  <si>
    <t>Ostali nespomenuti prihodi po posebnim propisima</t>
  </si>
  <si>
    <t>Prihodi od pruženih usluga - najam prostora</t>
  </si>
  <si>
    <t>Prihodi od pruženih usluga - učenički servis</t>
  </si>
  <si>
    <t>Kamate na oročena sredstva</t>
  </si>
  <si>
    <t>Prihodi iz nadležnog proračuna - DEC</t>
  </si>
  <si>
    <t>Prihodi iz nadležnog proračuna - izvorni prihodi KZŽ</t>
  </si>
  <si>
    <t>Tekuće donacije od ostalih subjekata izvan proračuna</t>
  </si>
  <si>
    <t>Višak prihoda</t>
  </si>
  <si>
    <t>Višak prihoda poslovanja</t>
  </si>
  <si>
    <t>Ostali nespomenuti prihodi</t>
  </si>
  <si>
    <t>Prihodi od imovine</t>
  </si>
  <si>
    <t>Prihodi od financijske imovine</t>
  </si>
  <si>
    <t>Prihodi iz nadležnog proračuna i od HZZO-a na temelju ugovornih obveza</t>
  </si>
  <si>
    <t>Prihodi iz nadležnog proračuna za financiranje redovne djelatnosti proračunskih korisnika</t>
  </si>
  <si>
    <t>Tekuće donacije</t>
  </si>
  <si>
    <t xml:space="preserve">Prihodi od prodaje proizvoda i robe te pruženih usluga, prihodi od donacija te povrati po protestiranim jamstvima </t>
  </si>
  <si>
    <t>Plaće za prekovremeni rad</t>
  </si>
  <si>
    <t>Ostali rashodi za zaposlene</t>
  </si>
  <si>
    <t>Doprinosi na plaće</t>
  </si>
  <si>
    <t>Doprinosi za mirovinsko osiguranje</t>
  </si>
  <si>
    <t>Doprinosi za obvezno zdravstveno osiguranje</t>
  </si>
  <si>
    <t>Doprinosi za obvezno osiguranje u slučaju nezaposlenosti</t>
  </si>
  <si>
    <t>Naknade za prijevoz, za rad na terenu i odvojeni život</t>
  </si>
  <si>
    <t>Stručno usavršavanje zaposlenika</t>
  </si>
  <si>
    <t>Ostale naknade troškova zaposlenima</t>
  </si>
  <si>
    <t xml:space="preserve">Rashodi za materijal i energiju 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</si>
  <si>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</si>
  <si>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</si>
  <si>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</si>
  <si>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</si>
  <si>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</si>
  <si>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Vojna sredstva za jednokratnu upotrebu</t>
  </si>
  <si>
    <t>Službena, radna i zaštitna odjeća i obuća</t>
  </si>
  <si>
    <t xml:space="preserve">Rashodi za usluge 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</si>
  <si>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</si>
  <si>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</si>
  <si>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</si>
  <si>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</si>
  <si>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</si>
  <si>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</si>
  <si>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</si>
  <si>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</si>
  <si>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</si>
  <si>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</si>
  <si>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</si>
  <si>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</si>
  <si>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</si>
  <si>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Članarine i norme</t>
  </si>
  <si>
    <t>Pristojbe i naknade</t>
  </si>
  <si>
    <t>Troškovi sudskih postupaka</t>
  </si>
  <si>
    <t xml:space="preserve">Ostali nespomenuti rashodi poslovanja </t>
  </si>
  <si>
    <t>Financijski rashodi</t>
  </si>
  <si>
    <t>Bankarske usluge i usluge platnog prometa</t>
  </si>
  <si>
    <t xml:space="preserve">Zatezne kamate </t>
  </si>
  <si>
    <t xml:space="preserve">Ostali financijski rashodi </t>
  </si>
  <si>
    <t>Tekuće donacije u novcu</t>
  </si>
  <si>
    <t xml:space="preserve">Ostali rashodi </t>
  </si>
  <si>
    <t>Tekuće donacije u naravi</t>
  </si>
  <si>
    <t>Rashodi za nabavu proizvedene dugotrajne imovine</t>
  </si>
  <si>
    <t>Uredska oprema i namještaj</t>
  </si>
  <si>
    <t>Uređaji, strojevi i oprema za ostale namjene</t>
  </si>
  <si>
    <t>Knjige, umjetnička djela i ostale izložbene vrijednosti</t>
  </si>
  <si>
    <t xml:space="preserve">Postrojenja i oprema </t>
  </si>
  <si>
    <t xml:space="preserve">Knjige </t>
  </si>
  <si>
    <t>1.3. Decentralizacija</t>
  </si>
  <si>
    <t>5.7. Ministarsvo znanosti i obrazovanja</t>
  </si>
  <si>
    <t>2 Donacije</t>
  </si>
  <si>
    <t>2.1.1. Donacije</t>
  </si>
  <si>
    <t>4 Posebne namjene</t>
  </si>
  <si>
    <t xml:space="preserve">  4.3.1. Posebne namjene</t>
  </si>
  <si>
    <t>5 Projekti EU</t>
  </si>
  <si>
    <t xml:space="preserve">  5.8 Ministarstvo rada, mirovinskog sustava obitelji i socijalne politike</t>
  </si>
  <si>
    <t>3.1.1. Vlastiti prihodi - najam i uč.servis</t>
  </si>
  <si>
    <t>3.1.1. Vlastiti prihodi - kamate na oročena sredstva</t>
  </si>
  <si>
    <t xml:space="preserve">  4.3.1. Posebne namjene -prijenos EU</t>
  </si>
  <si>
    <t xml:space="preserve">  5.3.1 Projekti EU</t>
  </si>
  <si>
    <t>6 JLS</t>
  </si>
  <si>
    <t>5.4.1 Pomoći od gradskih i općinskih proračuna</t>
  </si>
  <si>
    <t>1.1. Opći prihodi i primici - KZŽ izvorni</t>
  </si>
  <si>
    <t>3111 - Plaće za zaposlene</t>
  </si>
  <si>
    <t>3121 - Ostali rashodi za zaposlene</t>
  </si>
  <si>
    <t>3132 - Doprinosi za zdravstveno</t>
  </si>
  <si>
    <t>3133 - Doprinosi za zapošljavanje</t>
  </si>
  <si>
    <t>3211 - Službena putovanja</t>
  </si>
  <si>
    <t>3221 - Uredski i ostali materijal</t>
  </si>
  <si>
    <t>3222 - Materijal i sirovine</t>
  </si>
  <si>
    <t>3295 - Prisojbe i naknade</t>
  </si>
  <si>
    <t>3296 - Troškovi sudskih postupaka</t>
  </si>
  <si>
    <t>3433 - Zatezne kamate</t>
  </si>
  <si>
    <t>3812 - Donacije u naravi</t>
  </si>
  <si>
    <t>3299 - Ostali nespomenuti rashodi poslovanja</t>
  </si>
  <si>
    <t>3211 - Rashodi za službena putovanja</t>
  </si>
  <si>
    <t>3212 - Naknade za prijevoz</t>
  </si>
  <si>
    <t>3213 - Seminari</t>
  </si>
  <si>
    <t>3221 - Uredski materijal i ostali materijal</t>
  </si>
  <si>
    <t>3222 - Ostali materijal i sirovine</t>
  </si>
  <si>
    <t>3223 - Energija</t>
  </si>
  <si>
    <t>3224 - Materijal i dijelovi za održavanje</t>
  </si>
  <si>
    <t>3225 - Sitni inventar</t>
  </si>
  <si>
    <t>3227 - Službena odjeća</t>
  </si>
  <si>
    <t>3231 - Usluge telefona, poštarina</t>
  </si>
  <si>
    <t>3232 - Usluge investicijskog održavanja</t>
  </si>
  <si>
    <t>3233 - Usluge promidžbe i informiranja</t>
  </si>
  <si>
    <t>3234 - Komunalne usluge</t>
  </si>
  <si>
    <t>3236 - Zdravstveni pregledi</t>
  </si>
  <si>
    <t>3237 - Intelektualne usluge</t>
  </si>
  <si>
    <t>3238 - Računalne usluge</t>
  </si>
  <si>
    <t>3239 - Ostale nespomenute usluge</t>
  </si>
  <si>
    <t>3292 - Premije osiguranja imovine</t>
  </si>
  <si>
    <t>3293 - Reprezentacija</t>
  </si>
  <si>
    <t>3294 - Članarine</t>
  </si>
  <si>
    <t>3295 - Sudske i druge pristojbe</t>
  </si>
  <si>
    <t>3299 - Ostali rashodi poslovanja</t>
  </si>
  <si>
    <t>3431 - Bankarske usluge</t>
  </si>
  <si>
    <t>3241 - Naknade ostalih troškova</t>
  </si>
  <si>
    <t>4221 Uredska oprema i namještaj</t>
  </si>
  <si>
    <t>4227 - Oprema</t>
  </si>
  <si>
    <t>4241 - Knjige</t>
  </si>
  <si>
    <t xml:space="preserve">  4.3.1 Posebne namjene</t>
  </si>
  <si>
    <t>3299 - Nespomenuti rashodi poslovanja</t>
  </si>
  <si>
    <t>09 OBRAZOVANJE</t>
  </si>
  <si>
    <t>0922 VIŠE SREDNJE OBRAZOVANJE</t>
  </si>
  <si>
    <t>J01 OBRAZOVANJE</t>
  </si>
  <si>
    <t>Program 1001 SREDNJEŠKOLSKO OBRAZOVANJE - ZAKONSKI STANDARD</t>
  </si>
  <si>
    <t>Aktivnost A102000 Redovni poslovi ustanova srednješkolskog obrazovanja</t>
  </si>
  <si>
    <t>Program 1003 DOPUNSKI NASTAVNI I VANNASTAVNI PROGRAM ŠKOLA I OBRAZ.INSTIT.</t>
  </si>
  <si>
    <t>Aktivnost A102000 Dopunski nastavni i vannastavni program škola i obrazovnih instit.</t>
  </si>
  <si>
    <t>Aktivnost A102006 Program građanskog odgoja u školama</t>
  </si>
  <si>
    <t>Tekući projekt T103000 Dopunska sred.za materijalne rashode i opremu škola</t>
  </si>
  <si>
    <t>GIMNAZIJA ANTUNA GUSTAVA MATOŠA, ZABOK</t>
  </si>
  <si>
    <t>A102000</t>
  </si>
  <si>
    <t>Dopunski nastavni i vannastavni program škola i obrazovnig institucija</t>
  </si>
  <si>
    <t>A102006</t>
  </si>
  <si>
    <t>Program građanskog odgoja u školama</t>
  </si>
  <si>
    <t>T103000</t>
  </si>
  <si>
    <t>Dopunska sred.za materijalne rashode i opremu škola</t>
  </si>
  <si>
    <t>T103024</t>
  </si>
  <si>
    <t>Školska shema</t>
  </si>
  <si>
    <t>Redovni poslovi ustanova srednješkolskog obrazovanja</t>
  </si>
  <si>
    <t>GLAVA 00620 OBRAZOVANJE</t>
  </si>
  <si>
    <t>K104000</t>
  </si>
  <si>
    <t>Izdradnja dogradnja i adaptacija SŠ</t>
  </si>
  <si>
    <t>Oprema, informatička, nabava pomagala</t>
  </si>
  <si>
    <t>PROGRAM 1003 DOPUNSKI NASTAVNI I VANNASTAVNI PROGRAM ŠKOLA I OBRAZ.INSTIT.</t>
  </si>
  <si>
    <t>A102002</t>
  </si>
  <si>
    <t>Ostali rashodi - donacije</t>
  </si>
  <si>
    <t>Vlastiti prihodi</t>
  </si>
  <si>
    <t>Posebne namjene</t>
  </si>
  <si>
    <t>Ministarstvo</t>
  </si>
  <si>
    <t>Projekti EU</t>
  </si>
  <si>
    <t>JLS</t>
  </si>
  <si>
    <t>PRILAZ JANKA TOMIĆA 2</t>
  </si>
  <si>
    <t>49210 ZABOK</t>
  </si>
  <si>
    <t>OIB:90817200215</t>
  </si>
  <si>
    <t>Na temelju  članka 76. stavka 3. i članka 81. stavka 3. Zakona o proračunu  ("Narodne novine" br. 144/21), te Pravilnika o pulugodišnjem i godišnjem izvještaju o izvršenju</t>
  </si>
  <si>
    <t>Predsjednica Školskog odbora:</t>
  </si>
  <si>
    <t>Maja Novački, mag.educ.</t>
  </si>
  <si>
    <t>Ravnateljica:</t>
  </si>
  <si>
    <t>Bibijana Šlogar, prof.</t>
  </si>
  <si>
    <t xml:space="preserve">OSTVARENJE/IZVRŠENJE 
1.-12.2022. </t>
  </si>
  <si>
    <t xml:space="preserve">OSTVARENJE/IZVRŠENJE 
1.-12.2023. </t>
  </si>
  <si>
    <t>4221 - Uredska oprema i namještaj</t>
  </si>
  <si>
    <t xml:space="preserve">  3132 - Doprinosi za zdravstveno</t>
  </si>
  <si>
    <t xml:space="preserve">  3212 - Naknade za prijevoz</t>
  </si>
  <si>
    <t>3235 - Njamnine i zakupnine</t>
  </si>
  <si>
    <t xml:space="preserve">OSTVARENJE/ IZVRŠENJE 
1.-12.2023. </t>
  </si>
  <si>
    <t xml:space="preserve">OSTVARENJE/ IZVRŠENJE 
1.-12.2022. </t>
  </si>
  <si>
    <t>3235 - Najamnine i zakupnine</t>
  </si>
  <si>
    <t xml:space="preserve"> IZVRŠENJE 
1.-12.2022. </t>
  </si>
  <si>
    <t xml:space="preserve"> IZVRŠENJE 
1.-12.2023. </t>
  </si>
  <si>
    <t>Napomena:  Iznosi u stupcu "OSTVARENJE/IZVRŠENJE 1.-12.2022." preračunavaju se iz kuna u eure prema fiksnom tečaju konverzije (1 EUR=7,53450 kuna) i po pravilima za preračunavanje i zaokruživanje.</t>
  </si>
  <si>
    <t>Napomena : Iznosi u stupcima "OSTVARENJE/IZVRŠENJE 1.-12.2022." i "OSTVARENJE/IZVRŠENJE 1.-12. 2023." iskazuju se na dvije decimale.</t>
  </si>
  <si>
    <t xml:space="preserve">** AKO Opći i Posebni dio polugodišnjeg izvještaja ne sadrži "TEKUĆI PLAN 2023.", "INDEKS"("OSTVARENJE/IZVRŠENJE 1.-12.2023."/"TEKUĆI PLAN 2023.") iskazuje se kao "OSTVARENJE/IZVRŠENJE 1.-12.2023."/"IZVORNI PLAN 2023." ODNOSNO "REBALANS 2023." </t>
  </si>
  <si>
    <t>Tekući projekt T103024/25 Školska shema 5</t>
  </si>
  <si>
    <t>KLASA: 400-04/24-01/01</t>
  </si>
  <si>
    <t>URBROJ: 2140-91/01-24-1</t>
  </si>
  <si>
    <t>Zabok, 27.03.2024.</t>
  </si>
  <si>
    <t>proračuna i financijskog plana ("Narodne novine" broj 85/23)  i članka 56. Statuta Gimnazije Antuna Gustava Matoša, na 51. sjednici koja je održana elektronskim putem, 27. ožujka 2024. godine usvaja se</t>
  </si>
  <si>
    <t>Zabok,  27.03.2024.</t>
  </si>
  <si>
    <t>IZVRŠENJE FINANCIJSKOG PLANA GIMNAZIJE ANTUNA GUSTAVA MATOŠA, ZABOK
ZA 2023.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</si>
</sst>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4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Arial"/>
      <family val="2"/>
      <charset val="238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2"/>
      <color theme="1"/>
      <name val="Century Gothic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</font>
    <font>
      <sz val="10"/>
      <name val="Arial"/>
      <family val="2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Times New Roman"/>
      <family val="1"/>
    </font>
    <font>
      <b/>
      <sz val="10"/>
      <color rgb="FFFF0000"/>
      <name val="Times New Roman"/>
      <family val="1"/>
    </font>
    <font>
      <sz val="10"/>
      <name val="Calibri"/>
      <family val="2"/>
      <charset val="238"/>
      <scheme val="minor"/>
    </font>
    <font>
      <b/>
      <sz val="10"/>
      <name val="Arial"/>
      <family val="2"/>
    </font>
    <font>
      <b/>
      <sz val="8"/>
      <name val="Arial"/>
      <family val="2"/>
      <charset val="238"/>
    </font>
    <font>
      <sz val="14"/>
      <color rgb="FFFF0000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/>
      <bottom style="thin">
        <color rgb="FFC0C0C0"/>
      </bottom>
      <diagonal/>
    </border>
  </borders>
  <cellStyleXfs count="2">
    <xf numFmtId="0" fontId="0" fillId="0" borderId="0"/>
    <xf numFmtId="0" fontId="3" fillId="0" borderId="0"/>
  </cellStyleXfs>
  <cellXfs count="21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3" xfId="0" applyBorder="1"/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7" fillId="0" borderId="0" xfId="0" applyFont="1"/>
    <xf numFmtId="0" fontId="3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8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7" fillId="2" borderId="3" xfId="0" quotePrefix="1" applyFont="1" applyFill="1" applyBorder="1" applyAlignment="1">
      <alignment vertical="center"/>
    </xf>
    <xf numFmtId="0" fontId="0" fillId="0" borderId="3" xfId="0" applyBorder="1" applyAlignment="1">
      <alignment horizontal="left"/>
    </xf>
    <xf numFmtId="0" fontId="9" fillId="2" borderId="3" xfId="0" quotePrefix="1" applyFont="1" applyFill="1" applyBorder="1" applyAlignment="1">
      <alignment vertical="center"/>
    </xf>
    <xf numFmtId="49" fontId="22" fillId="0" borderId="6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49" fontId="22" fillId="0" borderId="7" xfId="0" applyNumberFormat="1" applyFont="1" applyFill="1" applyBorder="1" applyAlignment="1" applyProtection="1">
      <alignment horizontal="left" vertical="center" wrapText="1" shrinkToFit="1"/>
    </xf>
    <xf numFmtId="49" fontId="22" fillId="0" borderId="3" xfId="0" applyNumberFormat="1" applyFont="1" applyFill="1" applyBorder="1" applyAlignment="1" applyProtection="1">
      <alignment horizontal="left" vertical="center" wrapText="1" shrinkToFit="1"/>
    </xf>
    <xf numFmtId="49" fontId="9" fillId="0" borderId="6" xfId="0" applyNumberFormat="1" applyFont="1" applyFill="1" applyBorder="1" applyAlignment="1" applyProtection="1">
      <alignment horizontal="left" vertical="center" wrapText="1"/>
    </xf>
    <xf numFmtId="49" fontId="9" fillId="0" borderId="6" xfId="0" applyNumberFormat="1" applyFont="1" applyFill="1" applyBorder="1" applyAlignment="1" applyProtection="1">
      <alignment horizontal="left" vertical="center" wrapText="1" shrinkToFit="1"/>
    </xf>
    <xf numFmtId="49" fontId="21" fillId="0" borderId="3" xfId="0" applyNumberFormat="1" applyFont="1" applyFill="1" applyBorder="1" applyAlignment="1" applyProtection="1">
      <alignment horizontal="left" vertical="center" wrapText="1"/>
    </xf>
    <xf numFmtId="49" fontId="22" fillId="0" borderId="3" xfId="0" applyNumberFormat="1" applyFont="1" applyFill="1" applyBorder="1" applyAlignment="1" applyProtection="1">
      <alignment horizontal="left" vertical="center" wrapText="1"/>
    </xf>
    <xf numFmtId="49" fontId="21" fillId="0" borderId="3" xfId="0" applyNumberFormat="1" applyFont="1" applyFill="1" applyBorder="1" applyAlignment="1" applyProtection="1">
      <alignment horizontal="left" vertical="center" wrapText="1" shrinkToFit="1"/>
    </xf>
    <xf numFmtId="0" fontId="19" fillId="2" borderId="3" xfId="0" quotePrefix="1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right"/>
    </xf>
    <xf numFmtId="49" fontId="20" fillId="0" borderId="3" xfId="0" applyNumberFormat="1" applyFont="1" applyFill="1" applyBorder="1" applyAlignment="1" applyProtection="1">
      <alignment horizontal="left" vertical="center" wrapText="1"/>
    </xf>
    <xf numFmtId="49" fontId="20" fillId="0" borderId="3" xfId="0" applyNumberFormat="1" applyFont="1" applyFill="1" applyBorder="1" applyAlignment="1" applyProtection="1">
      <alignment horizontal="left" vertical="center" wrapText="1" shrinkToFit="1"/>
    </xf>
    <xf numFmtId="49" fontId="24" fillId="0" borderId="3" xfId="0" applyNumberFormat="1" applyFont="1" applyFill="1" applyBorder="1" applyAlignment="1" applyProtection="1">
      <alignment horizontal="left" vertical="center" wrapText="1"/>
    </xf>
    <xf numFmtId="49" fontId="24" fillId="0" borderId="3" xfId="0" applyNumberFormat="1" applyFont="1" applyFill="1" applyBorder="1" applyAlignment="1" applyProtection="1">
      <alignment horizontal="left" vertical="center" wrapText="1" shrinkToFit="1"/>
    </xf>
    <xf numFmtId="16" fontId="8" fillId="2" borderId="3" xfId="0" applyNumberFormat="1" applyFont="1" applyFill="1" applyBorder="1" applyAlignment="1">
      <alignment horizontal="left" vertical="center" indent="1"/>
    </xf>
    <xf numFmtId="14" fontId="8" fillId="2" borderId="3" xfId="0" applyNumberFormat="1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2" fontId="0" fillId="2" borderId="3" xfId="0" applyNumberFormat="1" applyFill="1" applyBorder="1"/>
    <xf numFmtId="0" fontId="0" fillId="2" borderId="0" xfId="0" applyFill="1"/>
    <xf numFmtId="4" fontId="23" fillId="2" borderId="6" xfId="0" applyNumberFormat="1" applyFont="1" applyFill="1" applyBorder="1" applyAlignment="1" applyProtection="1">
      <alignment horizontal="right" vertical="top" shrinkToFit="1"/>
      <protection locked="0"/>
    </xf>
    <xf numFmtId="0" fontId="26" fillId="2" borderId="3" xfId="0" applyFont="1" applyFill="1" applyBorder="1"/>
    <xf numFmtId="0" fontId="0" fillId="2" borderId="3" xfId="0" applyFill="1" applyBorder="1"/>
    <xf numFmtId="4" fontId="23" fillId="2" borderId="3" xfId="0" applyNumberFormat="1" applyFont="1" applyFill="1" applyBorder="1" applyAlignment="1">
      <alignment horizontal="right"/>
    </xf>
    <xf numFmtId="4" fontId="21" fillId="2" borderId="6" xfId="0" applyNumberFormat="1" applyFont="1" applyFill="1" applyBorder="1" applyAlignment="1" applyProtection="1">
      <alignment horizontal="right" vertical="top" shrinkToFit="1"/>
      <protection locked="0"/>
    </xf>
    <xf numFmtId="4" fontId="0" fillId="2" borderId="3" xfId="0" applyNumberFormat="1" applyFill="1" applyBorder="1"/>
    <xf numFmtId="4" fontId="23" fillId="2" borderId="6" xfId="0" applyNumberFormat="1" applyFont="1" applyFill="1" applyBorder="1" applyAlignment="1" applyProtection="1">
      <alignment horizontal="right" vertical="top" wrapText="1" shrinkToFit="1"/>
      <protection locked="0"/>
    </xf>
    <xf numFmtId="0" fontId="25" fillId="2" borderId="3" xfId="0" quotePrefix="1" applyFont="1" applyFill="1" applyBorder="1" applyAlignment="1">
      <alignment horizontal="left" vertical="center" wrapText="1" indent="1"/>
    </xf>
    <xf numFmtId="0" fontId="25" fillId="2" borderId="3" xfId="0" applyFont="1" applyFill="1" applyBorder="1" applyAlignment="1">
      <alignment horizontal="left" vertical="center" indent="1"/>
    </xf>
    <xf numFmtId="4" fontId="21" fillId="2" borderId="3" xfId="0" applyNumberFormat="1" applyFont="1" applyFill="1" applyBorder="1" applyAlignment="1" applyProtection="1">
      <alignment horizontal="right" vertical="top" shrinkToFit="1"/>
      <protection locked="0"/>
    </xf>
    <xf numFmtId="0" fontId="14" fillId="2" borderId="0" xfId="0" applyFont="1" applyFill="1" applyAlignment="1">
      <alignment vertical="top" wrapText="1"/>
    </xf>
    <xf numFmtId="0" fontId="1" fillId="2" borderId="3" xfId="0" applyFont="1" applyFill="1" applyBorder="1"/>
    <xf numFmtId="0" fontId="3" fillId="2" borderId="0" xfId="0" applyFont="1" applyFill="1" applyAlignment="1">
      <alignment vertical="center" wrapText="1"/>
    </xf>
    <xf numFmtId="164" fontId="22" fillId="2" borderId="3" xfId="0" applyNumberFormat="1" applyFont="1" applyFill="1" applyBorder="1" applyAlignment="1">
      <alignment horizontal="right"/>
    </xf>
    <xf numFmtId="164" fontId="23" fillId="2" borderId="3" xfId="0" applyNumberFormat="1" applyFont="1" applyFill="1" applyBorder="1" applyAlignment="1">
      <alignment horizontal="right"/>
    </xf>
    <xf numFmtId="4" fontId="22" fillId="2" borderId="3" xfId="0" applyNumberFormat="1" applyFont="1" applyFill="1" applyBorder="1"/>
    <xf numFmtId="0" fontId="6" fillId="2" borderId="4" xfId="0" applyFont="1" applyFill="1" applyBorder="1" applyAlignment="1">
      <alignment horizontal="left" vertical="center" wrapText="1"/>
    </xf>
    <xf numFmtId="0" fontId="27" fillId="0" borderId="0" xfId="0" applyFont="1"/>
    <xf numFmtId="4" fontId="29" fillId="2" borderId="3" xfId="0" applyNumberFormat="1" applyFont="1" applyFill="1" applyBorder="1" applyAlignment="1">
      <alignment horizontal="right"/>
    </xf>
    <xf numFmtId="4" fontId="28" fillId="2" borderId="3" xfId="0" applyNumberFormat="1" applyFont="1" applyFill="1" applyBorder="1"/>
    <xf numFmtId="2" fontId="28" fillId="2" borderId="3" xfId="0" applyNumberFormat="1" applyFont="1" applyFill="1" applyBorder="1"/>
    <xf numFmtId="164" fontId="29" fillId="2" borderId="3" xfId="0" applyNumberFormat="1" applyFont="1" applyFill="1" applyBorder="1" applyAlignment="1">
      <alignment horizontal="right"/>
    </xf>
    <xf numFmtId="4" fontId="29" fillId="2" borderId="3" xfId="0" applyNumberFormat="1" applyFont="1" applyFill="1" applyBorder="1" applyAlignment="1">
      <alignment horizontal="right" wrapText="1"/>
    </xf>
    <xf numFmtId="3" fontId="29" fillId="2" borderId="3" xfId="0" applyNumberFormat="1" applyFont="1" applyFill="1" applyBorder="1" applyAlignment="1">
      <alignment horizontal="right"/>
    </xf>
    <xf numFmtId="3" fontId="29" fillId="2" borderId="3" xfId="0" applyNumberFormat="1" applyFont="1" applyFill="1" applyBorder="1" applyAlignment="1">
      <alignment horizontal="right" wrapText="1"/>
    </xf>
    <xf numFmtId="0" fontId="28" fillId="2" borderId="3" xfId="0" applyFont="1" applyFill="1" applyBorder="1"/>
    <xf numFmtId="4" fontId="31" fillId="2" borderId="3" xfId="0" applyNumberFormat="1" applyFont="1" applyFill="1" applyBorder="1" applyAlignment="1" applyProtection="1">
      <alignment horizontal="right" vertical="top" shrinkToFit="1"/>
      <protection locked="0"/>
    </xf>
    <xf numFmtId="4" fontId="22" fillId="2" borderId="3" xfId="0" applyNumberFormat="1" applyFont="1" applyFill="1" applyBorder="1" applyAlignment="1">
      <alignment horizontal="right"/>
    </xf>
    <xf numFmtId="4" fontId="0" fillId="2" borderId="3" xfId="0" applyNumberFormat="1" applyFont="1" applyFill="1" applyBorder="1"/>
    <xf numFmtId="3" fontId="23" fillId="2" borderId="3" xfId="0" applyNumberFormat="1" applyFont="1" applyFill="1" applyBorder="1" applyAlignment="1">
      <alignment horizontal="right"/>
    </xf>
    <xf numFmtId="0" fontId="28" fillId="0" borderId="3" xfId="0" applyFont="1" applyBorder="1"/>
    <xf numFmtId="0" fontId="7" fillId="2" borderId="3" xfId="0" applyFont="1" applyFill="1" applyBorder="1" applyAlignment="1">
      <alignment vertical="center"/>
    </xf>
    <xf numFmtId="2" fontId="23" fillId="2" borderId="3" xfId="0" applyNumberFormat="1" applyFont="1" applyFill="1" applyBorder="1"/>
    <xf numFmtId="0" fontId="28" fillId="2" borderId="3" xfId="0" applyFont="1" applyFill="1" applyBorder="1" applyAlignment="1">
      <alignment horizontal="right"/>
    </xf>
    <xf numFmtId="4" fontId="23" fillId="2" borderId="3" xfId="0" applyNumberFormat="1" applyFont="1" applyFill="1" applyBorder="1"/>
    <xf numFmtId="4" fontId="1" fillId="2" borderId="3" xfId="0" applyNumberFormat="1" applyFont="1" applyFill="1" applyBorder="1"/>
    <xf numFmtId="4" fontId="32" fillId="2" borderId="3" xfId="0" applyNumberFormat="1" applyFont="1" applyFill="1" applyBorder="1" applyAlignment="1">
      <alignment horizontal="right"/>
    </xf>
    <xf numFmtId="4" fontId="23" fillId="2" borderId="3" xfId="0" applyNumberFormat="1" applyFont="1" applyFill="1" applyBorder="1" applyAlignment="1"/>
    <xf numFmtId="4" fontId="33" fillId="2" borderId="3" xfId="0" applyNumberFormat="1" applyFont="1" applyFill="1" applyBorder="1" applyAlignment="1">
      <alignment vertical="center" wrapText="1"/>
    </xf>
    <xf numFmtId="4" fontId="23" fillId="2" borderId="0" xfId="0" applyNumberFormat="1" applyFont="1" applyFill="1" applyBorder="1" applyAlignment="1">
      <alignment horizontal="right"/>
    </xf>
    <xf numFmtId="4" fontId="23" fillId="2" borderId="3" xfId="0" applyNumberFormat="1" applyFont="1" applyFill="1" applyBorder="1" applyAlignment="1">
      <alignment horizontal="right" wrapText="1"/>
    </xf>
    <xf numFmtId="4" fontId="22" fillId="2" borderId="3" xfId="0" applyNumberFormat="1" applyFont="1" applyFill="1" applyBorder="1" applyAlignment="1">
      <alignment horizontal="right" wrapText="1"/>
    </xf>
    <xf numFmtId="0" fontId="0" fillId="2" borderId="3" xfId="0" applyFont="1" applyFill="1" applyBorder="1"/>
    <xf numFmtId="4" fontId="23" fillId="2" borderId="3" xfId="0" applyNumberFormat="1" applyFont="1" applyFill="1" applyBorder="1" applyAlignment="1" applyProtection="1">
      <alignment horizontal="right" vertical="top" shrinkToFit="1"/>
      <protection locked="0"/>
    </xf>
    <xf numFmtId="4" fontId="22" fillId="2" borderId="3" xfId="0" applyNumberFormat="1" applyFont="1" applyFill="1" applyBorder="1" applyAlignment="1" applyProtection="1">
      <alignment horizontal="right" vertical="top" shrinkToFit="1"/>
      <protection locked="0"/>
    </xf>
    <xf numFmtId="2" fontId="0" fillId="2" borderId="3" xfId="0" applyNumberFormat="1" applyFont="1" applyFill="1" applyBorder="1"/>
    <xf numFmtId="4" fontId="7" fillId="2" borderId="6" xfId="0" applyNumberFormat="1" applyFont="1" applyFill="1" applyBorder="1" applyAlignment="1" applyProtection="1">
      <alignment horizontal="right" vertical="top" shrinkToFit="1"/>
      <protection locked="0"/>
    </xf>
    <xf numFmtId="4" fontId="34" fillId="2" borderId="6" xfId="0" applyNumberFormat="1" applyFont="1" applyFill="1" applyBorder="1" applyAlignment="1" applyProtection="1">
      <alignment horizontal="right" vertical="top" shrinkToFit="1"/>
      <protection locked="0"/>
    </xf>
    <xf numFmtId="4" fontId="7" fillId="2" borderId="3" xfId="0" applyNumberFormat="1" applyFont="1" applyFill="1" applyBorder="1" applyAlignment="1">
      <alignment horizontal="right"/>
    </xf>
    <xf numFmtId="4" fontId="35" fillId="2" borderId="3" xfId="0" applyNumberFormat="1" applyFont="1" applyFill="1" applyBorder="1"/>
    <xf numFmtId="4" fontId="9" fillId="2" borderId="3" xfId="0" applyNumberFormat="1" applyFont="1" applyFill="1" applyBorder="1" applyAlignment="1">
      <alignment horizontal="right"/>
    </xf>
    <xf numFmtId="4" fontId="7" fillId="2" borderId="6" xfId="0" applyNumberFormat="1" applyFont="1" applyFill="1" applyBorder="1" applyAlignment="1" applyProtection="1">
      <alignment horizontal="right" vertical="top" wrapText="1" shrinkToFit="1"/>
      <protection locked="0"/>
    </xf>
    <xf numFmtId="4" fontId="36" fillId="2" borderId="3" xfId="0" applyNumberFormat="1" applyFont="1" applyFill="1" applyBorder="1"/>
    <xf numFmtId="4" fontId="7" fillId="2" borderId="3" xfId="0" applyNumberFormat="1" applyFont="1" applyFill="1" applyBorder="1"/>
    <xf numFmtId="4" fontId="37" fillId="2" borderId="3" xfId="0" applyNumberFormat="1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left" vertical="center"/>
    </xf>
    <xf numFmtId="164" fontId="9" fillId="2" borderId="3" xfId="0" applyNumberFormat="1" applyFont="1" applyFill="1" applyBorder="1" applyAlignment="1">
      <alignment horizontal="right"/>
    </xf>
    <xf numFmtId="164" fontId="36" fillId="0" borderId="3" xfId="0" applyNumberFormat="1" applyFont="1" applyBorder="1" applyAlignment="1">
      <alignment horizontal="right"/>
    </xf>
    <xf numFmtId="164" fontId="7" fillId="2" borderId="3" xfId="0" applyNumberFormat="1" applyFont="1" applyFill="1" applyBorder="1" applyAlignment="1">
      <alignment horizontal="right"/>
    </xf>
    <xf numFmtId="4" fontId="34" fillId="0" borderId="6" xfId="0" applyNumberFormat="1" applyFont="1" applyFill="1" applyBorder="1" applyAlignment="1" applyProtection="1">
      <alignment horizontal="right" vertical="top" shrinkToFit="1"/>
      <protection locked="0"/>
    </xf>
    <xf numFmtId="164" fontId="28" fillId="0" borderId="3" xfId="0" applyNumberFormat="1" applyFont="1" applyBorder="1" applyAlignment="1">
      <alignment horizontal="right"/>
    </xf>
    <xf numFmtId="164" fontId="38" fillId="2" borderId="3" xfId="0" applyNumberFormat="1" applyFont="1" applyFill="1" applyBorder="1" applyAlignment="1">
      <alignment horizontal="right" vertical="center" wrapText="1"/>
    </xf>
    <xf numFmtId="164" fontId="29" fillId="2" borderId="3" xfId="0" applyNumberFormat="1" applyFont="1" applyFill="1" applyBorder="1" applyAlignment="1">
      <alignment horizontal="right" wrapText="1"/>
    </xf>
    <xf numFmtId="164" fontId="30" fillId="2" borderId="3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 applyProtection="1">
      <alignment horizontal="right" vertical="top" shrinkToFit="1"/>
      <protection locked="0"/>
    </xf>
    <xf numFmtId="4" fontId="34" fillId="0" borderId="3" xfId="0" applyNumberFormat="1" applyFont="1" applyFill="1" applyBorder="1" applyAlignment="1" applyProtection="1">
      <alignment horizontal="right" vertical="top" shrinkToFit="1"/>
      <protection locked="0"/>
    </xf>
    <xf numFmtId="4" fontId="34" fillId="2" borderId="3" xfId="0" applyNumberFormat="1" applyFont="1" applyFill="1" applyBorder="1" applyAlignment="1" applyProtection="1">
      <alignment horizontal="right" vertical="top" shrinkToFit="1"/>
      <protection locked="0"/>
    </xf>
    <xf numFmtId="2" fontId="36" fillId="0" borderId="3" xfId="0" applyNumberFormat="1" applyFont="1" applyBorder="1"/>
    <xf numFmtId="3" fontId="7" fillId="2" borderId="3" xfId="0" applyNumberFormat="1" applyFont="1" applyFill="1" applyBorder="1" applyAlignment="1">
      <alignment horizontal="right"/>
    </xf>
    <xf numFmtId="0" fontId="39" fillId="2" borderId="3" xfId="0" applyFont="1" applyFill="1" applyBorder="1"/>
    <xf numFmtId="49" fontId="34" fillId="0" borderId="3" xfId="0" applyNumberFormat="1" applyFont="1" applyFill="1" applyBorder="1" applyAlignment="1" applyProtection="1">
      <alignment horizontal="left" vertical="center" wrapText="1"/>
    </xf>
    <xf numFmtId="4" fontId="9" fillId="2" borderId="3" xfId="0" applyNumberFormat="1" applyFont="1" applyFill="1" applyBorder="1"/>
    <xf numFmtId="4" fontId="34" fillId="2" borderId="7" xfId="0" applyNumberFormat="1" applyFont="1" applyFill="1" applyBorder="1" applyAlignment="1" applyProtection="1">
      <alignment horizontal="right" vertical="top" shrinkToFit="1"/>
      <protection locked="0"/>
    </xf>
    <xf numFmtId="0" fontId="7" fillId="2" borderId="3" xfId="0" applyFont="1" applyFill="1" applyBorder="1"/>
    <xf numFmtId="4" fontId="9" fillId="0" borderId="3" xfId="0" applyNumberFormat="1" applyFont="1" applyFill="1" applyBorder="1" applyAlignment="1" applyProtection="1">
      <alignment horizontal="right" vertical="top" shrinkToFit="1"/>
      <protection locked="0"/>
    </xf>
    <xf numFmtId="0" fontId="9" fillId="2" borderId="3" xfId="0" applyFont="1" applyFill="1" applyBorder="1"/>
    <xf numFmtId="4" fontId="7" fillId="2" borderId="3" xfId="0" applyNumberFormat="1" applyFont="1" applyFill="1" applyBorder="1" applyAlignment="1" applyProtection="1">
      <alignment horizontal="right" vertical="top" shrinkToFit="1"/>
      <protection locked="0"/>
    </xf>
    <xf numFmtId="4" fontId="40" fillId="0" borderId="3" xfId="0" applyNumberFormat="1" applyFont="1" applyFill="1" applyBorder="1" applyAlignment="1" applyProtection="1">
      <alignment horizontal="right" vertical="top" shrinkToFit="1"/>
    </xf>
    <xf numFmtId="4" fontId="7" fillId="2" borderId="4" xfId="0" applyNumberFormat="1" applyFont="1" applyFill="1" applyBorder="1" applyAlignment="1">
      <alignment horizontal="right"/>
    </xf>
    <xf numFmtId="4" fontId="9" fillId="2" borderId="4" xfId="0" applyNumberFormat="1" applyFont="1" applyFill="1" applyBorder="1" applyAlignment="1">
      <alignment horizontal="right"/>
    </xf>
    <xf numFmtId="4" fontId="36" fillId="0" borderId="3" xfId="0" applyNumberFormat="1" applyFont="1" applyBorder="1"/>
    <xf numFmtId="4" fontId="7" fillId="2" borderId="6" xfId="0" applyNumberFormat="1" applyFont="1" applyFill="1" applyBorder="1" applyAlignment="1" applyProtection="1">
      <alignment horizontal="right" shrinkToFit="1"/>
      <protection locked="0"/>
    </xf>
    <xf numFmtId="0" fontId="9" fillId="0" borderId="3" xfId="0" quotePrefix="1" applyFont="1" applyBorder="1" applyAlignment="1">
      <alignment horizontal="center" vertical="center" wrapText="1"/>
    </xf>
    <xf numFmtId="0" fontId="41" fillId="0" borderId="3" xfId="0" quotePrefix="1" applyFont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1" fillId="0" borderId="3" xfId="0" quotePrefix="1" applyFont="1" applyBorder="1" applyAlignment="1">
      <alignment horizontal="center" vertical="center"/>
    </xf>
    <xf numFmtId="3" fontId="30" fillId="3" borderId="3" xfId="0" applyNumberFormat="1" applyFont="1" applyFill="1" applyBorder="1" applyAlignment="1">
      <alignment horizontal="right" wrapText="1"/>
    </xf>
    <xf numFmtId="0" fontId="42" fillId="0" borderId="0" xfId="0" applyFont="1" applyAlignment="1">
      <alignment horizontal="center" vertical="center" wrapText="1"/>
    </xf>
    <xf numFmtId="0" fontId="29" fillId="0" borderId="0" xfId="0" applyFont="1"/>
    <xf numFmtId="4" fontId="9" fillId="2" borderId="6" xfId="0" applyNumberFormat="1" applyFont="1" applyFill="1" applyBorder="1" applyAlignment="1" applyProtection="1">
      <alignment horizontal="right" vertical="top" shrinkToFit="1"/>
      <protection locked="0"/>
    </xf>
    <xf numFmtId="0" fontId="7" fillId="2" borderId="3" xfId="0" applyFont="1" applyFill="1" applyBorder="1" applyAlignment="1">
      <alignment horizontal="center" vertical="center" wrapText="1"/>
    </xf>
    <xf numFmtId="4" fontId="34" fillId="0" borderId="7" xfId="0" applyNumberFormat="1" applyFont="1" applyFill="1" applyBorder="1" applyAlignment="1" applyProtection="1">
      <alignment horizontal="right" vertical="top" shrinkToFit="1"/>
      <protection locked="0"/>
    </xf>
    <xf numFmtId="4" fontId="9" fillId="0" borderId="3" xfId="0" applyNumberFormat="1" applyFont="1" applyBorder="1" applyAlignment="1">
      <alignment horizontal="right"/>
    </xf>
    <xf numFmtId="4" fontId="9" fillId="3" borderId="3" xfId="0" applyNumberFormat="1" applyFont="1" applyFill="1" applyBorder="1" applyAlignment="1">
      <alignment vertical="center"/>
    </xf>
    <xf numFmtId="4" fontId="7" fillId="0" borderId="3" xfId="0" applyNumberFormat="1" applyFont="1" applyBorder="1" applyAlignment="1">
      <alignment vertical="center"/>
    </xf>
    <xf numFmtId="4" fontId="9" fillId="3" borderId="3" xfId="0" applyNumberFormat="1" applyFont="1" applyFill="1" applyBorder="1" applyAlignment="1">
      <alignment horizontal="right"/>
    </xf>
    <xf numFmtId="4" fontId="9" fillId="0" borderId="3" xfId="0" applyNumberFormat="1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horizontal="right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vertical="center" wrapText="1"/>
    </xf>
    <xf numFmtId="4" fontId="9" fillId="3" borderId="3" xfId="0" quotePrefix="1" applyNumberFormat="1" applyFont="1" applyFill="1" applyBorder="1" applyAlignment="1">
      <alignment horizontal="right" wrapText="1"/>
    </xf>
    <xf numFmtId="4" fontId="9" fillId="3" borderId="3" xfId="0" applyNumberFormat="1" applyFont="1" applyFill="1" applyBorder="1" applyAlignment="1">
      <alignment horizontal="right" vertical="center" wrapText="1"/>
    </xf>
    <xf numFmtId="0" fontId="9" fillId="3" borderId="3" xfId="0" quotePrefix="1" applyFont="1" applyFill="1" applyBorder="1" applyAlignment="1">
      <alignment horizontal="left" wrapText="1"/>
    </xf>
    <xf numFmtId="0" fontId="9" fillId="3" borderId="3" xfId="0" applyFont="1" applyFill="1" applyBorder="1" applyAlignment="1">
      <alignment horizontal="left" vertical="center" wrapText="1"/>
    </xf>
    <xf numFmtId="4" fontId="43" fillId="3" borderId="3" xfId="0" applyNumberFormat="1" applyFont="1" applyFill="1" applyBorder="1" applyAlignment="1">
      <alignment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36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</cellXfs>
  <cellStyles count="2">
    <cellStyle name="Normalno" xfId="0" builtinId="0"/>
    <cellStyle name="Obično_List4" xfId="1"/>
  </cellStyles>
  <dxfs count="111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1"/>
  <sheetViews>
    <sheetView topLeftCell="A34" workbookViewId="0">
      <selection activeCell="J16" sqref="J16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1:15" x14ac:dyDescent="0.25">
      <c r="A1" t="s">
        <v>200</v>
      </c>
    </row>
    <row r="2" spans="1:15" x14ac:dyDescent="0.25">
      <c r="A2" t="s">
        <v>222</v>
      </c>
    </row>
    <row r="3" spans="1:15" x14ac:dyDescent="0.25">
      <c r="A3" t="s">
        <v>223</v>
      </c>
    </row>
    <row r="4" spans="1:15" x14ac:dyDescent="0.25">
      <c r="A4" t="s">
        <v>224</v>
      </c>
    </row>
    <row r="5" spans="1:15" x14ac:dyDescent="0.25">
      <c r="A5" t="s">
        <v>245</v>
      </c>
    </row>
    <row r="6" spans="1:15" x14ac:dyDescent="0.25">
      <c r="A6" t="s">
        <v>246</v>
      </c>
    </row>
    <row r="7" spans="1:15" x14ac:dyDescent="0.25">
      <c r="A7" t="s">
        <v>247</v>
      </c>
    </row>
    <row r="9" spans="1:15" x14ac:dyDescent="0.25">
      <c r="A9" s="180" t="s">
        <v>225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</row>
    <row r="10" spans="1:15" x14ac:dyDescent="0.25">
      <c r="A10" s="180" t="s">
        <v>248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</row>
    <row r="13" spans="1:15" ht="42" customHeight="1" x14ac:dyDescent="0.25">
      <c r="B13" s="194" t="s">
        <v>250</v>
      </c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27"/>
    </row>
    <row r="14" spans="1:15" ht="18" customHeight="1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5" ht="15.75" customHeight="1" x14ac:dyDescent="0.25">
      <c r="B15" s="194" t="s">
        <v>11</v>
      </c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26"/>
    </row>
    <row r="16" spans="1:15" ht="18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3"/>
    </row>
    <row r="17" spans="2:13" ht="18" customHeight="1" x14ac:dyDescent="0.25">
      <c r="B17" s="194" t="s">
        <v>56</v>
      </c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25"/>
    </row>
    <row r="18" spans="2:13" ht="18" customHeight="1" x14ac:dyDescent="0.25"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25"/>
    </row>
    <row r="19" spans="2:13" ht="18" customHeight="1" x14ac:dyDescent="0.25">
      <c r="B19" s="181" t="s">
        <v>65</v>
      </c>
      <c r="C19" s="181"/>
      <c r="D19" s="181"/>
      <c r="E19" s="181"/>
      <c r="F19" s="181"/>
      <c r="G19" s="4"/>
      <c r="H19" s="5"/>
      <c r="I19" s="5"/>
      <c r="J19" s="5"/>
      <c r="K19" s="29"/>
      <c r="L19" s="29"/>
    </row>
    <row r="20" spans="2:13" ht="25.5" x14ac:dyDescent="0.25">
      <c r="B20" s="184" t="s">
        <v>7</v>
      </c>
      <c r="C20" s="184"/>
      <c r="D20" s="184"/>
      <c r="E20" s="184"/>
      <c r="F20" s="184"/>
      <c r="G20" s="151" t="s">
        <v>230</v>
      </c>
      <c r="H20" s="151" t="s">
        <v>55</v>
      </c>
      <c r="I20" s="151" t="s">
        <v>52</v>
      </c>
      <c r="J20" s="151" t="s">
        <v>231</v>
      </c>
      <c r="K20" s="151" t="s">
        <v>21</v>
      </c>
      <c r="L20" s="151" t="s">
        <v>53</v>
      </c>
    </row>
    <row r="21" spans="2:13" x14ac:dyDescent="0.25">
      <c r="B21" s="199">
        <v>1</v>
      </c>
      <c r="C21" s="199"/>
      <c r="D21" s="199"/>
      <c r="E21" s="199"/>
      <c r="F21" s="200"/>
      <c r="G21" s="152">
        <v>2</v>
      </c>
      <c r="H21" s="153">
        <v>3</v>
      </c>
      <c r="I21" s="153">
        <v>4</v>
      </c>
      <c r="J21" s="153">
        <v>5</v>
      </c>
      <c r="K21" s="153" t="s">
        <v>36</v>
      </c>
      <c r="L21" s="153" t="s">
        <v>37</v>
      </c>
    </row>
    <row r="22" spans="2:13" x14ac:dyDescent="0.25">
      <c r="B22" s="182" t="s">
        <v>23</v>
      </c>
      <c r="C22" s="183"/>
      <c r="D22" s="183"/>
      <c r="E22" s="183"/>
      <c r="F22" s="189"/>
      <c r="G22" s="119">
        <v>1120675.31</v>
      </c>
      <c r="H22" s="162">
        <v>1246979.27</v>
      </c>
      <c r="I22" s="162">
        <v>1249818.98</v>
      </c>
      <c r="J22" s="162">
        <v>1316813.77</v>
      </c>
      <c r="K22" s="162">
        <f t="shared" ref="K22:K27" si="0">J22/G22*100</f>
        <v>117.50180969008765</v>
      </c>
      <c r="L22" s="162">
        <f>J22/I22*100</f>
        <v>105.36035946581642</v>
      </c>
    </row>
    <row r="23" spans="2:13" x14ac:dyDescent="0.25">
      <c r="B23" s="188" t="s">
        <v>22</v>
      </c>
      <c r="C23" s="189"/>
      <c r="D23" s="189"/>
      <c r="E23" s="189"/>
      <c r="F23" s="189"/>
      <c r="G23" s="164">
        <v>0</v>
      </c>
      <c r="H23" s="162">
        <v>0</v>
      </c>
      <c r="I23" s="162">
        <v>0</v>
      </c>
      <c r="J23" s="162">
        <v>0</v>
      </c>
      <c r="K23" s="162" t="e">
        <f t="shared" si="0"/>
        <v>#DIV/0!</v>
      </c>
      <c r="L23" s="162" t="e">
        <f>J23/I23*100</f>
        <v>#DIV/0!</v>
      </c>
    </row>
    <row r="24" spans="2:13" x14ac:dyDescent="0.25">
      <c r="B24" s="197" t="s">
        <v>0</v>
      </c>
      <c r="C24" s="191"/>
      <c r="D24" s="191"/>
      <c r="E24" s="191"/>
      <c r="F24" s="198"/>
      <c r="G24" s="163">
        <f>G22+G23</f>
        <v>1120675.31</v>
      </c>
      <c r="H24" s="163">
        <f t="shared" ref="H24:J24" si="1">H22+H23</f>
        <v>1246979.27</v>
      </c>
      <c r="I24" s="163">
        <f t="shared" si="1"/>
        <v>1249818.98</v>
      </c>
      <c r="J24" s="163">
        <f t="shared" si="1"/>
        <v>1316813.77</v>
      </c>
      <c r="K24" s="165">
        <f t="shared" si="0"/>
        <v>117.50180969008765</v>
      </c>
      <c r="L24" s="165">
        <f>J24/I24*100</f>
        <v>105.36035946581642</v>
      </c>
    </row>
    <row r="25" spans="2:13" x14ac:dyDescent="0.25">
      <c r="B25" s="192" t="s">
        <v>24</v>
      </c>
      <c r="C25" s="183"/>
      <c r="D25" s="183"/>
      <c r="E25" s="183"/>
      <c r="F25" s="183"/>
      <c r="G25" s="166">
        <v>1148701.17</v>
      </c>
      <c r="H25" s="162">
        <v>1239899.24</v>
      </c>
      <c r="I25" s="162">
        <v>1252348.98</v>
      </c>
      <c r="J25" s="162">
        <v>1312519.8999999999</v>
      </c>
      <c r="K25" s="168">
        <f t="shared" si="0"/>
        <v>114.26121381943051</v>
      </c>
      <c r="L25" s="168">
        <f>J25/I25*100</f>
        <v>104.80464478838798</v>
      </c>
    </row>
    <row r="26" spans="2:13" x14ac:dyDescent="0.25">
      <c r="B26" s="188" t="s">
        <v>25</v>
      </c>
      <c r="C26" s="189"/>
      <c r="D26" s="189"/>
      <c r="E26" s="189"/>
      <c r="F26" s="189"/>
      <c r="G26" s="167">
        <v>7352.49</v>
      </c>
      <c r="H26" s="162">
        <v>7040</v>
      </c>
      <c r="I26" s="162">
        <v>6900</v>
      </c>
      <c r="J26" s="162">
        <v>2970.42</v>
      </c>
      <c r="K26" s="168">
        <f t="shared" si="0"/>
        <v>40.400190955717044</v>
      </c>
      <c r="L26" s="168">
        <f>J26/I26*100</f>
        <v>43.049565217391304</v>
      </c>
    </row>
    <row r="27" spans="2:13" x14ac:dyDescent="0.25">
      <c r="B27" s="19" t="s">
        <v>1</v>
      </c>
      <c r="C27" s="20"/>
      <c r="D27" s="20"/>
      <c r="E27" s="20"/>
      <c r="F27" s="20"/>
      <c r="G27" s="163">
        <f>G25+G26</f>
        <v>1156053.6599999999</v>
      </c>
      <c r="H27" s="163">
        <f t="shared" ref="H27:J27" si="2">H25+H26</f>
        <v>1246939.24</v>
      </c>
      <c r="I27" s="163">
        <f t="shared" si="2"/>
        <v>1259248.98</v>
      </c>
      <c r="J27" s="163">
        <f t="shared" si="2"/>
        <v>1315490.3199999998</v>
      </c>
      <c r="K27" s="165">
        <f t="shared" si="0"/>
        <v>113.79145843455052</v>
      </c>
      <c r="L27" s="165">
        <f>J26/I26*100</f>
        <v>43.049565217391304</v>
      </c>
    </row>
    <row r="28" spans="2:13" x14ac:dyDescent="0.25">
      <c r="B28" s="190" t="s">
        <v>2</v>
      </c>
      <c r="C28" s="191"/>
      <c r="D28" s="191"/>
      <c r="E28" s="191"/>
      <c r="F28" s="191"/>
      <c r="G28" s="169">
        <f>G24-G27</f>
        <v>-35378.34999999986</v>
      </c>
      <c r="H28" s="169">
        <f>H24-H27</f>
        <v>40.03000000002794</v>
      </c>
      <c r="I28" s="169">
        <f>I24-I27</f>
        <v>-9430</v>
      </c>
      <c r="J28" s="169">
        <f>J24-J27</f>
        <v>1323.4500000001863</v>
      </c>
      <c r="K28" s="156"/>
      <c r="L28" s="156"/>
    </row>
    <row r="29" spans="2:13" ht="18" x14ac:dyDescent="0.25">
      <c r="B29" s="2"/>
      <c r="C29" s="6"/>
      <c r="D29" s="6"/>
      <c r="E29" s="6"/>
      <c r="F29" s="6"/>
      <c r="G29" s="157"/>
      <c r="H29" s="157"/>
      <c r="I29" s="157"/>
      <c r="J29" s="157"/>
      <c r="K29" s="158"/>
      <c r="L29" s="158"/>
      <c r="M29" s="1"/>
    </row>
    <row r="30" spans="2:13" ht="18" customHeight="1" x14ac:dyDescent="0.25">
      <c r="B30" s="181" t="s">
        <v>62</v>
      </c>
      <c r="C30" s="181"/>
      <c r="D30" s="181"/>
      <c r="E30" s="181"/>
      <c r="F30" s="181"/>
      <c r="G30" s="157"/>
      <c r="H30" s="157"/>
      <c r="I30" s="157"/>
      <c r="J30" s="157"/>
      <c r="K30" s="158"/>
      <c r="L30" s="158"/>
      <c r="M30" s="1"/>
    </row>
    <row r="31" spans="2:13" ht="25.5" x14ac:dyDescent="0.25">
      <c r="B31" s="184" t="s">
        <v>7</v>
      </c>
      <c r="C31" s="184"/>
      <c r="D31" s="184"/>
      <c r="E31" s="184"/>
      <c r="F31" s="184"/>
      <c r="G31" s="151" t="s">
        <v>230</v>
      </c>
      <c r="H31" s="154" t="s">
        <v>55</v>
      </c>
      <c r="I31" s="154" t="s">
        <v>52</v>
      </c>
      <c r="J31" s="154" t="s">
        <v>231</v>
      </c>
      <c r="K31" s="154" t="s">
        <v>21</v>
      </c>
      <c r="L31" s="154" t="s">
        <v>53</v>
      </c>
      <c r="M31" s="68"/>
    </row>
    <row r="32" spans="2:13" x14ac:dyDescent="0.25">
      <c r="B32" s="185">
        <v>1</v>
      </c>
      <c r="C32" s="186"/>
      <c r="D32" s="186"/>
      <c r="E32" s="186"/>
      <c r="F32" s="186"/>
      <c r="G32" s="155">
        <v>2</v>
      </c>
      <c r="H32" s="153">
        <v>3</v>
      </c>
      <c r="I32" s="153">
        <v>4</v>
      </c>
      <c r="J32" s="153">
        <v>5</v>
      </c>
      <c r="K32" s="153" t="s">
        <v>36</v>
      </c>
      <c r="L32" s="153" t="s">
        <v>37</v>
      </c>
    </row>
    <row r="33" spans="1:49" ht="15.75" customHeight="1" x14ac:dyDescent="0.25">
      <c r="B33" s="182" t="s">
        <v>26</v>
      </c>
      <c r="C33" s="187"/>
      <c r="D33" s="187"/>
      <c r="E33" s="187"/>
      <c r="F33" s="187"/>
      <c r="G33" s="170">
        <v>0</v>
      </c>
      <c r="H33" s="162">
        <v>0</v>
      </c>
      <c r="I33" s="162">
        <v>0</v>
      </c>
      <c r="J33" s="162">
        <v>0</v>
      </c>
      <c r="K33" s="162" t="e">
        <f>J33/G33*100</f>
        <v>#DIV/0!</v>
      </c>
      <c r="L33" s="162" t="e">
        <f>J33/I33*100</f>
        <v>#DIV/0!</v>
      </c>
    </row>
    <row r="34" spans="1:49" x14ac:dyDescent="0.25">
      <c r="B34" s="182" t="s">
        <v>27</v>
      </c>
      <c r="C34" s="183"/>
      <c r="D34" s="183"/>
      <c r="E34" s="183"/>
      <c r="F34" s="183"/>
      <c r="G34" s="171">
        <v>0</v>
      </c>
      <c r="H34" s="162">
        <v>0</v>
      </c>
      <c r="I34" s="162">
        <v>0</v>
      </c>
      <c r="J34" s="162">
        <v>0</v>
      </c>
      <c r="K34" s="162" t="e">
        <f>J34/G34*100</f>
        <v>#DIV/0!</v>
      </c>
      <c r="L34" s="162" t="e">
        <f t="shared" ref="L34:L39" si="3">J34/I34*100</f>
        <v>#DIV/0!</v>
      </c>
    </row>
    <row r="35" spans="1:49" ht="15" customHeight="1" x14ac:dyDescent="0.25">
      <c r="B35" s="177" t="s">
        <v>54</v>
      </c>
      <c r="C35" s="178"/>
      <c r="D35" s="178"/>
      <c r="E35" s="178"/>
      <c r="F35" s="179"/>
      <c r="G35" s="172">
        <v>-35378.35</v>
      </c>
      <c r="H35" s="173">
        <v>40.03</v>
      </c>
      <c r="I35" s="173">
        <v>-9430</v>
      </c>
      <c r="J35" s="173">
        <v>1323.45</v>
      </c>
      <c r="K35" s="165">
        <f t="shared" ref="K35:K39" si="4">J35/G35*100</f>
        <v>-3.7408471565236932</v>
      </c>
      <c r="L35" s="165">
        <f t="shared" si="3"/>
        <v>-14.034464475079533</v>
      </c>
    </row>
    <row r="36" spans="1:49" s="33" customFormat="1" ht="15" customHeight="1" x14ac:dyDescent="0.25">
      <c r="A36"/>
      <c r="B36" s="182" t="s">
        <v>16</v>
      </c>
      <c r="C36" s="183"/>
      <c r="D36" s="183"/>
      <c r="E36" s="183"/>
      <c r="F36" s="183"/>
      <c r="G36" s="171">
        <v>36485.68</v>
      </c>
      <c r="H36" s="162">
        <v>14600</v>
      </c>
      <c r="I36" s="162">
        <v>1200</v>
      </c>
      <c r="J36" s="162">
        <v>1107.3399999999999</v>
      </c>
      <c r="K36" s="162">
        <f t="shared" si="4"/>
        <v>3.0349989365690866</v>
      </c>
      <c r="L36" s="162">
        <f t="shared" si="3"/>
        <v>92.278333333333336</v>
      </c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</row>
    <row r="37" spans="1:49" s="33" customFormat="1" ht="15" customHeight="1" x14ac:dyDescent="0.25">
      <c r="A37"/>
      <c r="B37" s="182" t="s">
        <v>61</v>
      </c>
      <c r="C37" s="183"/>
      <c r="D37" s="183"/>
      <c r="E37" s="183"/>
      <c r="F37" s="183"/>
      <c r="G37" s="171">
        <v>0</v>
      </c>
      <c r="H37" s="162">
        <v>0</v>
      </c>
      <c r="I37" s="162">
        <v>0</v>
      </c>
      <c r="J37" s="162">
        <v>0</v>
      </c>
      <c r="K37" s="162" t="e">
        <f t="shared" si="4"/>
        <v>#DIV/0!</v>
      </c>
      <c r="L37" s="162" t="e">
        <f t="shared" si="3"/>
        <v>#DIV/0!</v>
      </c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</row>
    <row r="38" spans="1:49" s="43" customFormat="1" x14ac:dyDescent="0.25">
      <c r="A38" s="42"/>
      <c r="B38" s="177" t="s">
        <v>63</v>
      </c>
      <c r="C38" s="178"/>
      <c r="D38" s="178"/>
      <c r="E38" s="178"/>
      <c r="F38" s="179"/>
      <c r="G38" s="174"/>
      <c r="H38" s="175"/>
      <c r="I38" s="175"/>
      <c r="J38" s="175"/>
      <c r="K38" s="165" t="e">
        <f t="shared" si="4"/>
        <v>#DIV/0!</v>
      </c>
      <c r="L38" s="165" t="e">
        <f t="shared" si="3"/>
        <v>#DIV/0!</v>
      </c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</row>
    <row r="39" spans="1:49" ht="15.75" x14ac:dyDescent="0.25">
      <c r="B39" s="201" t="s">
        <v>64</v>
      </c>
      <c r="C39" s="201"/>
      <c r="D39" s="201"/>
      <c r="E39" s="201"/>
      <c r="F39" s="201"/>
      <c r="G39" s="176">
        <f>G36+G35</f>
        <v>1107.3300000000017</v>
      </c>
      <c r="H39" s="176">
        <f>H36+H35</f>
        <v>14640.03</v>
      </c>
      <c r="I39" s="176">
        <f>I36+I35</f>
        <v>-8230</v>
      </c>
      <c r="J39" s="176">
        <f>J36+J35</f>
        <v>2430.79</v>
      </c>
      <c r="K39" s="165">
        <f t="shared" si="4"/>
        <v>219.51812016291404</v>
      </c>
      <c r="L39" s="165">
        <f t="shared" si="3"/>
        <v>-29.53572296476306</v>
      </c>
    </row>
    <row r="41" spans="1:49" x14ac:dyDescent="0.25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</row>
    <row r="42" spans="1:49" x14ac:dyDescent="0.25">
      <c r="B42" s="195" t="s">
        <v>241</v>
      </c>
      <c r="C42" s="195"/>
      <c r="D42" s="195"/>
      <c r="E42" s="195"/>
      <c r="F42" s="195"/>
      <c r="G42" s="195"/>
      <c r="H42" s="195"/>
      <c r="I42" s="195"/>
      <c r="J42" s="195"/>
      <c r="K42" s="195"/>
      <c r="L42" s="195"/>
    </row>
    <row r="43" spans="1:49" ht="15" customHeight="1" x14ac:dyDescent="0.25">
      <c r="B43" s="195" t="s">
        <v>242</v>
      </c>
      <c r="C43" s="195"/>
      <c r="D43" s="195"/>
      <c r="E43" s="195"/>
      <c r="F43" s="195"/>
      <c r="G43" s="195"/>
      <c r="H43" s="195"/>
      <c r="I43" s="195"/>
      <c r="J43" s="195"/>
      <c r="K43" s="195"/>
      <c r="L43" s="195"/>
    </row>
    <row r="44" spans="1:49" ht="15" customHeight="1" x14ac:dyDescent="0.25">
      <c r="B44" s="195" t="s">
        <v>59</v>
      </c>
      <c r="C44" s="195"/>
      <c r="D44" s="195"/>
      <c r="E44" s="195"/>
      <c r="F44" s="195"/>
      <c r="G44" s="195"/>
      <c r="H44" s="195"/>
      <c r="I44" s="195"/>
      <c r="J44" s="195"/>
      <c r="K44" s="195"/>
      <c r="L44" s="195"/>
    </row>
    <row r="45" spans="1:49" ht="36.75" customHeight="1" x14ac:dyDescent="0.25"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</row>
    <row r="46" spans="1:49" ht="15" customHeight="1" x14ac:dyDescent="0.25">
      <c r="B46" s="196" t="s">
        <v>243</v>
      </c>
      <c r="C46" s="196"/>
      <c r="D46" s="196"/>
      <c r="E46" s="196"/>
      <c r="F46" s="196"/>
      <c r="G46" s="196"/>
      <c r="H46" s="196"/>
      <c r="I46" s="196"/>
      <c r="J46" s="196"/>
      <c r="K46" s="196"/>
      <c r="L46" s="196"/>
    </row>
    <row r="47" spans="1:49" x14ac:dyDescent="0.25"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</row>
    <row r="49" spans="2:11" ht="17.25" x14ac:dyDescent="0.3">
      <c r="B49" s="86" t="s">
        <v>228</v>
      </c>
      <c r="J49" s="193" t="s">
        <v>226</v>
      </c>
      <c r="K49" s="193"/>
    </row>
    <row r="51" spans="2:11" ht="17.25" x14ac:dyDescent="0.3">
      <c r="B51" s="86" t="s">
        <v>229</v>
      </c>
      <c r="J51" s="193" t="s">
        <v>227</v>
      </c>
      <c r="K51" s="193"/>
    </row>
  </sheetData>
  <mergeCells count="30">
    <mergeCell ref="J49:K49"/>
    <mergeCell ref="J51:K51"/>
    <mergeCell ref="B17:L17"/>
    <mergeCell ref="B15:L15"/>
    <mergeCell ref="B13:L13"/>
    <mergeCell ref="B44:L45"/>
    <mergeCell ref="B46:L47"/>
    <mergeCell ref="B24:F24"/>
    <mergeCell ref="B34:F34"/>
    <mergeCell ref="B22:F22"/>
    <mergeCell ref="B23:F23"/>
    <mergeCell ref="B20:F20"/>
    <mergeCell ref="B21:F21"/>
    <mergeCell ref="B39:F39"/>
    <mergeCell ref="B42:L42"/>
    <mergeCell ref="B43:L43"/>
    <mergeCell ref="B38:F38"/>
    <mergeCell ref="A9:O9"/>
    <mergeCell ref="A10:O10"/>
    <mergeCell ref="B19:F19"/>
    <mergeCell ref="B30:F30"/>
    <mergeCell ref="B36:F36"/>
    <mergeCell ref="B37:F37"/>
    <mergeCell ref="B31:F31"/>
    <mergeCell ref="B32:F32"/>
    <mergeCell ref="B33:F33"/>
    <mergeCell ref="B35:F35"/>
    <mergeCell ref="B26:F26"/>
    <mergeCell ref="B28:F28"/>
    <mergeCell ref="B25:F25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0"/>
  <sheetViews>
    <sheetView topLeftCell="A4" zoomScale="115" zoomScaleNormal="115" workbookViewId="0">
      <selection activeCell="F5" sqref="F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6" customWidth="1"/>
    <col min="7" max="9" width="25.28515625" customWidth="1"/>
    <col min="10" max="10" width="25.28515625" style="68" customWidth="1"/>
    <col min="11" max="12" width="15.7109375" customWidth="1"/>
  </cols>
  <sheetData>
    <row r="1" spans="1:12" x14ac:dyDescent="0.25">
      <c r="A1" t="s">
        <v>200</v>
      </c>
    </row>
    <row r="2" spans="1:12" x14ac:dyDescent="0.25">
      <c r="A2" t="s">
        <v>222</v>
      </c>
    </row>
    <row r="3" spans="1:12" x14ac:dyDescent="0.25">
      <c r="A3" t="s">
        <v>223</v>
      </c>
    </row>
    <row r="4" spans="1:12" x14ac:dyDescent="0.25">
      <c r="A4" t="s">
        <v>224</v>
      </c>
    </row>
    <row r="6" spans="1:12" x14ac:dyDescent="0.25">
      <c r="A6" t="s">
        <v>247</v>
      </c>
    </row>
    <row r="7" spans="1:12" ht="15.75" customHeight="1" x14ac:dyDescent="0.25">
      <c r="B7" s="194" t="s">
        <v>11</v>
      </c>
      <c r="C7" s="194"/>
      <c r="D7" s="194"/>
      <c r="E7" s="194"/>
      <c r="F7" s="194"/>
      <c r="G7" s="194"/>
      <c r="H7" s="194"/>
      <c r="I7" s="194"/>
      <c r="J7" s="194"/>
      <c r="K7" s="194"/>
      <c r="L7" s="194"/>
    </row>
    <row r="8" spans="1:12" ht="18" x14ac:dyDescent="0.25">
      <c r="B8" s="2"/>
      <c r="C8" s="2"/>
      <c r="D8" s="2"/>
      <c r="E8" s="2"/>
      <c r="F8" s="2"/>
      <c r="G8" s="2"/>
      <c r="H8" s="2"/>
      <c r="I8" s="2"/>
      <c r="J8" s="81"/>
      <c r="K8" s="3"/>
      <c r="L8" s="3"/>
    </row>
    <row r="9" spans="1:12" ht="15.75" customHeight="1" x14ac:dyDescent="0.25">
      <c r="B9" s="194" t="s">
        <v>58</v>
      </c>
      <c r="C9" s="194"/>
      <c r="D9" s="194"/>
      <c r="E9" s="194"/>
      <c r="F9" s="194"/>
      <c r="G9" s="194"/>
      <c r="H9" s="194"/>
      <c r="I9" s="194"/>
      <c r="J9" s="194"/>
      <c r="K9" s="194"/>
      <c r="L9" s="194"/>
    </row>
    <row r="10" spans="1:12" ht="18" x14ac:dyDescent="0.25">
      <c r="B10" s="2"/>
      <c r="C10" s="2"/>
      <c r="D10" s="2"/>
      <c r="E10" s="2"/>
      <c r="F10" s="2"/>
      <c r="G10" s="2"/>
      <c r="H10" s="2"/>
      <c r="I10" s="2"/>
      <c r="J10" s="81"/>
      <c r="K10" s="3"/>
      <c r="L10" s="3"/>
    </row>
    <row r="11" spans="1:12" ht="15.75" customHeight="1" x14ac:dyDescent="0.25">
      <c r="B11" s="194" t="s">
        <v>38</v>
      </c>
      <c r="C11" s="194"/>
      <c r="D11" s="194"/>
      <c r="E11" s="194"/>
      <c r="F11" s="194"/>
      <c r="G11" s="194"/>
      <c r="H11" s="194"/>
      <c r="I11" s="194"/>
      <c r="J11" s="194"/>
      <c r="K11" s="194"/>
      <c r="L11" s="194"/>
    </row>
    <row r="12" spans="1:12" ht="18" x14ac:dyDescent="0.25">
      <c r="B12" s="2"/>
      <c r="C12" s="2"/>
      <c r="D12" s="2"/>
      <c r="E12" s="2"/>
      <c r="F12" s="2"/>
      <c r="G12" s="2"/>
      <c r="H12" s="2"/>
      <c r="I12" s="2"/>
      <c r="J12" s="81"/>
      <c r="K12" s="3"/>
      <c r="L12" s="3"/>
    </row>
    <row r="13" spans="1:12" ht="45" customHeight="1" x14ac:dyDescent="0.25">
      <c r="B13" s="205" t="s">
        <v>7</v>
      </c>
      <c r="C13" s="206"/>
      <c r="D13" s="206"/>
      <c r="E13" s="206"/>
      <c r="F13" s="207"/>
      <c r="G13" s="32" t="s">
        <v>237</v>
      </c>
      <c r="H13" s="32" t="s">
        <v>55</v>
      </c>
      <c r="I13" s="32" t="s">
        <v>52</v>
      </c>
      <c r="J13" s="32" t="s">
        <v>236</v>
      </c>
      <c r="K13" s="32" t="s">
        <v>21</v>
      </c>
      <c r="L13" s="32" t="s">
        <v>53</v>
      </c>
    </row>
    <row r="14" spans="1:12" x14ac:dyDescent="0.25">
      <c r="B14" s="202">
        <v>1</v>
      </c>
      <c r="C14" s="203"/>
      <c r="D14" s="203"/>
      <c r="E14" s="203"/>
      <c r="F14" s="204"/>
      <c r="G14" s="34">
        <v>2</v>
      </c>
      <c r="H14" s="34">
        <v>3</v>
      </c>
      <c r="I14" s="34">
        <v>4</v>
      </c>
      <c r="J14" s="34">
        <v>5</v>
      </c>
      <c r="K14" s="34" t="s">
        <v>36</v>
      </c>
      <c r="L14" s="34" t="s">
        <v>37</v>
      </c>
    </row>
    <row r="15" spans="1:12" x14ac:dyDescent="0.25">
      <c r="B15" s="9"/>
      <c r="C15" s="9"/>
      <c r="D15" s="9"/>
      <c r="E15" s="9"/>
      <c r="F15" s="9" t="s">
        <v>51</v>
      </c>
      <c r="G15" s="125">
        <f>G16</f>
        <v>1120675.31</v>
      </c>
      <c r="H15" s="125">
        <f>H19+H22+H25+H28+H31+H34+H35+H37+H40+H41+H23</f>
        <v>1246979.27</v>
      </c>
      <c r="I15" s="125">
        <f>I19+I22+I25+I28+I31+I34+I35+I37+I40+I41+I23</f>
        <v>1249818.98</v>
      </c>
      <c r="J15" s="125">
        <f>J16</f>
        <v>1316813.77</v>
      </c>
      <c r="K15" s="126">
        <f>J15/G15*100</f>
        <v>117.50180969008765</v>
      </c>
      <c r="L15" s="126">
        <f>J15/I15*100</f>
        <v>105.36035946581642</v>
      </c>
    </row>
    <row r="16" spans="1:12" x14ac:dyDescent="0.25">
      <c r="B16" s="9">
        <v>6</v>
      </c>
      <c r="C16" s="9"/>
      <c r="D16" s="9"/>
      <c r="E16" s="9"/>
      <c r="F16" s="9" t="s">
        <v>3</v>
      </c>
      <c r="G16" s="125">
        <f>G22+G28+G31+G34+G37+G40+G35+G41+G19</f>
        <v>1120675.31</v>
      </c>
      <c r="H16" s="125">
        <f>H15</f>
        <v>1246979.27</v>
      </c>
      <c r="I16" s="125">
        <f>I15</f>
        <v>1249818.98</v>
      </c>
      <c r="J16" s="125">
        <f>J19+J22+J23+J25+J28+J31+J34+J35+J37+J40+J41</f>
        <v>1316813.77</v>
      </c>
      <c r="K16" s="126">
        <f t="shared" ref="K16:K49" si="0">J16/G16*100</f>
        <v>117.50180969008765</v>
      </c>
      <c r="L16" s="126">
        <f t="shared" ref="L16:L49" si="1">J16/I16*100</f>
        <v>105.36035946581642</v>
      </c>
    </row>
    <row r="17" spans="2:12" ht="25.5" x14ac:dyDescent="0.25">
      <c r="B17" s="9"/>
      <c r="C17" s="13">
        <v>63</v>
      </c>
      <c r="D17" s="13"/>
      <c r="E17" s="13"/>
      <c r="F17" s="9" t="s">
        <v>15</v>
      </c>
      <c r="G17" s="125">
        <f t="shared" ref="G17:J18" si="2">G18</f>
        <v>2506.3200000000002</v>
      </c>
      <c r="H17" s="125">
        <f t="shared" si="2"/>
        <v>3190</v>
      </c>
      <c r="I17" s="125">
        <f t="shared" si="2"/>
        <v>3190</v>
      </c>
      <c r="J17" s="125">
        <f>J18+J20+J24</f>
        <v>1115948.98</v>
      </c>
      <c r="K17" s="126">
        <f t="shared" si="0"/>
        <v>44525.398991349866</v>
      </c>
      <c r="L17" s="126">
        <f t="shared" si="1"/>
        <v>34982.726645768023</v>
      </c>
    </row>
    <row r="18" spans="2:12" x14ac:dyDescent="0.25">
      <c r="B18" s="10"/>
      <c r="C18" s="10"/>
      <c r="D18" s="10">
        <v>633</v>
      </c>
      <c r="E18" s="10"/>
      <c r="F18" s="18" t="s">
        <v>28</v>
      </c>
      <c r="G18" s="125">
        <f t="shared" si="2"/>
        <v>2506.3200000000002</v>
      </c>
      <c r="H18" s="125">
        <f t="shared" si="2"/>
        <v>3190</v>
      </c>
      <c r="I18" s="125">
        <f t="shared" si="2"/>
        <v>3190</v>
      </c>
      <c r="J18" s="125">
        <f t="shared" si="2"/>
        <v>3599.15</v>
      </c>
      <c r="K18" s="126">
        <f t="shared" si="0"/>
        <v>143.60297168757381</v>
      </c>
      <c r="L18" s="126">
        <f t="shared" si="1"/>
        <v>112.82601880877743</v>
      </c>
    </row>
    <row r="19" spans="2:12" x14ac:dyDescent="0.25">
      <c r="B19" s="10"/>
      <c r="C19" s="10"/>
      <c r="D19" s="10"/>
      <c r="E19" s="10">
        <v>6331</v>
      </c>
      <c r="F19" s="10" t="s">
        <v>66</v>
      </c>
      <c r="G19" s="127">
        <v>2506.3200000000002</v>
      </c>
      <c r="H19" s="127">
        <v>3190</v>
      </c>
      <c r="I19" s="127">
        <v>3190</v>
      </c>
      <c r="J19" s="115">
        <v>3599.15</v>
      </c>
      <c r="K19" s="126">
        <f t="shared" si="0"/>
        <v>143.60297168757381</v>
      </c>
      <c r="L19" s="126">
        <f t="shared" si="1"/>
        <v>112.82601880877743</v>
      </c>
    </row>
    <row r="20" spans="2:12" x14ac:dyDescent="0.25">
      <c r="B20" s="10"/>
      <c r="C20" s="10"/>
      <c r="D20" s="10">
        <v>636</v>
      </c>
      <c r="E20" s="10"/>
      <c r="F20" s="18" t="s">
        <v>67</v>
      </c>
      <c r="G20" s="125">
        <f>G21</f>
        <v>954908.26</v>
      </c>
      <c r="H20" s="125">
        <f>H21</f>
        <v>1055602.98</v>
      </c>
      <c r="I20" s="125">
        <f>I21</f>
        <v>1075272.98</v>
      </c>
      <c r="J20" s="125">
        <f>J21</f>
        <v>1112249.83</v>
      </c>
      <c r="K20" s="126">
        <f t="shared" si="0"/>
        <v>116.47713990870704</v>
      </c>
      <c r="L20" s="126">
        <f t="shared" si="1"/>
        <v>103.43883373689908</v>
      </c>
    </row>
    <row r="21" spans="2:12" x14ac:dyDescent="0.25">
      <c r="B21" s="10"/>
      <c r="C21" s="10"/>
      <c r="D21" s="10"/>
      <c r="E21" s="10">
        <v>6361</v>
      </c>
      <c r="F21" s="18" t="s">
        <v>67</v>
      </c>
      <c r="G21" s="125">
        <f>G22+G23</f>
        <v>954908.26</v>
      </c>
      <c r="H21" s="125">
        <f>H22+H23</f>
        <v>1055602.98</v>
      </c>
      <c r="I21" s="125">
        <f>I22+I23</f>
        <v>1075272.98</v>
      </c>
      <c r="J21" s="125">
        <f>J22+J23</f>
        <v>1112249.83</v>
      </c>
      <c r="K21" s="126">
        <f t="shared" si="0"/>
        <v>116.47713990870704</v>
      </c>
      <c r="L21" s="126">
        <f t="shared" si="1"/>
        <v>103.43883373689908</v>
      </c>
    </row>
    <row r="22" spans="2:12" x14ac:dyDescent="0.25">
      <c r="B22" s="10"/>
      <c r="C22" s="10"/>
      <c r="D22" s="10"/>
      <c r="E22" s="10">
        <v>6361</v>
      </c>
      <c r="F22" s="10" t="s">
        <v>68</v>
      </c>
      <c r="G22" s="128">
        <v>954908.26</v>
      </c>
      <c r="H22" s="127">
        <v>1054420</v>
      </c>
      <c r="I22" s="127">
        <v>1074090</v>
      </c>
      <c r="J22" s="145">
        <v>1111066.8500000001</v>
      </c>
      <c r="K22" s="126">
        <f t="shared" si="0"/>
        <v>116.35325575673627</v>
      </c>
      <c r="L22" s="126">
        <f t="shared" si="1"/>
        <v>103.44262119561675</v>
      </c>
    </row>
    <row r="23" spans="2:12" ht="25.5" x14ac:dyDescent="0.25">
      <c r="B23" s="10"/>
      <c r="C23" s="10"/>
      <c r="D23" s="10"/>
      <c r="E23" s="10">
        <v>6361</v>
      </c>
      <c r="F23" s="24" t="s">
        <v>69</v>
      </c>
      <c r="G23" s="127">
        <v>0</v>
      </c>
      <c r="H23" s="127">
        <v>1182.98</v>
      </c>
      <c r="I23" s="127">
        <v>1182.98</v>
      </c>
      <c r="J23" s="135">
        <v>1182.98</v>
      </c>
      <c r="K23" s="126" t="e">
        <f t="shared" si="0"/>
        <v>#DIV/0!</v>
      </c>
      <c r="L23" s="126">
        <f t="shared" si="1"/>
        <v>100</v>
      </c>
    </row>
    <row r="24" spans="2:12" x14ac:dyDescent="0.25">
      <c r="B24" s="10"/>
      <c r="C24" s="10"/>
      <c r="D24" s="10">
        <v>638</v>
      </c>
      <c r="E24" s="10"/>
      <c r="F24" s="18" t="s">
        <v>70</v>
      </c>
      <c r="G24" s="125">
        <f>G25</f>
        <v>0</v>
      </c>
      <c r="H24" s="125">
        <f>H25</f>
        <v>17780</v>
      </c>
      <c r="I24" s="125">
        <f>I25</f>
        <v>1880</v>
      </c>
      <c r="J24" s="125">
        <f>J25</f>
        <v>100</v>
      </c>
      <c r="K24" s="126" t="e">
        <f t="shared" si="0"/>
        <v>#DIV/0!</v>
      </c>
      <c r="L24" s="126">
        <f t="shared" si="1"/>
        <v>5.3191489361702127</v>
      </c>
    </row>
    <row r="25" spans="2:12" x14ac:dyDescent="0.25">
      <c r="B25" s="10"/>
      <c r="C25" s="10"/>
      <c r="D25" s="10"/>
      <c r="E25" s="10">
        <v>6381</v>
      </c>
      <c r="F25" s="10" t="s">
        <v>70</v>
      </c>
      <c r="G25" s="128">
        <v>0</v>
      </c>
      <c r="H25" s="127">
        <v>17780</v>
      </c>
      <c r="I25" s="127">
        <v>1880</v>
      </c>
      <c r="J25" s="127">
        <v>100</v>
      </c>
      <c r="K25" s="126" t="e">
        <f t="shared" si="0"/>
        <v>#DIV/0!</v>
      </c>
      <c r="L25" s="126">
        <f t="shared" si="1"/>
        <v>5.3191489361702127</v>
      </c>
    </row>
    <row r="26" spans="2:12" x14ac:dyDescent="0.25">
      <c r="B26" s="10"/>
      <c r="C26" s="10">
        <v>65</v>
      </c>
      <c r="D26" s="44"/>
      <c r="E26" s="44"/>
      <c r="F26" s="44"/>
      <c r="G26" s="125">
        <f t="shared" ref="G26:J27" si="3">G27</f>
        <v>18143.86</v>
      </c>
      <c r="H26" s="125">
        <f t="shared" si="3"/>
        <v>11950</v>
      </c>
      <c r="I26" s="125">
        <f t="shared" si="3"/>
        <v>16000</v>
      </c>
      <c r="J26" s="125">
        <f t="shared" si="3"/>
        <v>16514.849999999999</v>
      </c>
      <c r="K26" s="126">
        <f t="shared" si="0"/>
        <v>91.021701005188532</v>
      </c>
      <c r="L26" s="126">
        <f t="shared" si="1"/>
        <v>103.21781249999999</v>
      </c>
    </row>
    <row r="27" spans="2:12" x14ac:dyDescent="0.25">
      <c r="B27" s="10"/>
      <c r="C27" s="10"/>
      <c r="D27" s="10">
        <v>652</v>
      </c>
      <c r="E27" s="10"/>
      <c r="F27" s="46" t="s">
        <v>80</v>
      </c>
      <c r="G27" s="125">
        <f t="shared" si="3"/>
        <v>18143.86</v>
      </c>
      <c r="H27" s="125">
        <f t="shared" si="3"/>
        <v>11950</v>
      </c>
      <c r="I27" s="125">
        <f t="shared" si="3"/>
        <v>16000</v>
      </c>
      <c r="J27" s="125">
        <f t="shared" si="3"/>
        <v>16514.849999999999</v>
      </c>
      <c r="K27" s="126">
        <f t="shared" si="0"/>
        <v>91.021701005188532</v>
      </c>
      <c r="L27" s="126">
        <f t="shared" si="1"/>
        <v>103.21781249999999</v>
      </c>
    </row>
    <row r="28" spans="2:12" x14ac:dyDescent="0.25">
      <c r="B28" s="10"/>
      <c r="C28" s="10"/>
      <c r="D28" s="10"/>
      <c r="E28" s="10">
        <v>6526</v>
      </c>
      <c r="F28" s="44" t="s">
        <v>71</v>
      </c>
      <c r="G28" s="128">
        <v>18143.86</v>
      </c>
      <c r="H28" s="127">
        <v>11950</v>
      </c>
      <c r="I28" s="127">
        <v>16000</v>
      </c>
      <c r="J28" s="120">
        <v>16514.849999999999</v>
      </c>
      <c r="K28" s="126">
        <f t="shared" si="0"/>
        <v>91.021701005188532</v>
      </c>
      <c r="L28" s="126">
        <f t="shared" si="1"/>
        <v>103.21781249999999</v>
      </c>
    </row>
    <row r="29" spans="2:12" x14ac:dyDescent="0.25">
      <c r="B29" s="10"/>
      <c r="C29" s="10">
        <v>64</v>
      </c>
      <c r="D29" s="10"/>
      <c r="E29" s="10"/>
      <c r="F29" s="47" t="s">
        <v>81</v>
      </c>
      <c r="G29" s="125">
        <f>G30</f>
        <v>0.46</v>
      </c>
      <c r="H29" s="125">
        <f t="shared" ref="H29:J29" si="4">H30</f>
        <v>10</v>
      </c>
      <c r="I29" s="125">
        <f t="shared" si="4"/>
        <v>0</v>
      </c>
      <c r="J29" s="125">
        <f t="shared" si="4"/>
        <v>0.01</v>
      </c>
      <c r="K29" s="126">
        <f t="shared" si="0"/>
        <v>2.1739130434782608</v>
      </c>
      <c r="L29" s="126" t="e">
        <f t="shared" si="1"/>
        <v>#DIV/0!</v>
      </c>
    </row>
    <row r="30" spans="2:12" x14ac:dyDescent="0.25">
      <c r="B30" s="10"/>
      <c r="C30" s="10"/>
      <c r="D30" s="10">
        <v>641</v>
      </c>
      <c r="E30" s="10"/>
      <c r="F30" s="47" t="s">
        <v>82</v>
      </c>
      <c r="G30" s="125">
        <f>G31</f>
        <v>0.46</v>
      </c>
      <c r="H30" s="125">
        <f>H31</f>
        <v>10</v>
      </c>
      <c r="I30" s="125">
        <f>I31</f>
        <v>0</v>
      </c>
      <c r="J30" s="125">
        <f>J31</f>
        <v>0.01</v>
      </c>
      <c r="K30" s="126">
        <f t="shared" si="0"/>
        <v>2.1739130434782608</v>
      </c>
      <c r="L30" s="126" t="e">
        <f t="shared" si="1"/>
        <v>#DIV/0!</v>
      </c>
    </row>
    <row r="31" spans="2:12" x14ac:dyDescent="0.25">
      <c r="B31" s="10"/>
      <c r="C31" s="10"/>
      <c r="D31" s="10"/>
      <c r="E31" s="10">
        <v>6413</v>
      </c>
      <c r="F31" s="44" t="s">
        <v>74</v>
      </c>
      <c r="G31" s="133">
        <v>0.46</v>
      </c>
      <c r="H31" s="127">
        <v>10</v>
      </c>
      <c r="I31" s="127">
        <v>0</v>
      </c>
      <c r="J31" s="127">
        <v>0.01</v>
      </c>
      <c r="K31" s="126">
        <f t="shared" si="0"/>
        <v>2.1739130434782608</v>
      </c>
      <c r="L31" s="126" t="e">
        <f t="shared" si="1"/>
        <v>#DIV/0!</v>
      </c>
    </row>
    <row r="32" spans="2:12" ht="38.25" x14ac:dyDescent="0.25">
      <c r="B32" s="10"/>
      <c r="C32" s="10">
        <v>66</v>
      </c>
      <c r="D32" s="11"/>
      <c r="E32" s="11"/>
      <c r="F32" s="52" t="s">
        <v>86</v>
      </c>
      <c r="G32" s="125">
        <f>G33+G36</f>
        <v>45654.06</v>
      </c>
      <c r="H32" s="125">
        <f t="shared" ref="H32:J32" si="5">H33+H36</f>
        <v>57770</v>
      </c>
      <c r="I32" s="125">
        <f t="shared" si="5"/>
        <v>52300</v>
      </c>
      <c r="J32" s="125">
        <f t="shared" si="5"/>
        <v>61714.75</v>
      </c>
      <c r="K32" s="126">
        <f t="shared" si="0"/>
        <v>135.17910564799712</v>
      </c>
      <c r="L32" s="126">
        <f t="shared" si="1"/>
        <v>118.00143403441683</v>
      </c>
    </row>
    <row r="33" spans="2:12" ht="25.5" x14ac:dyDescent="0.25">
      <c r="B33" s="10"/>
      <c r="C33" s="18"/>
      <c r="D33" s="10">
        <v>661</v>
      </c>
      <c r="E33" s="11"/>
      <c r="F33" s="51" t="s">
        <v>29</v>
      </c>
      <c r="G33" s="125">
        <f>G34+G35</f>
        <v>44484.11</v>
      </c>
      <c r="H33" s="125">
        <f t="shared" ref="H33:J33" si="6">H34+H35</f>
        <v>54450</v>
      </c>
      <c r="I33" s="125">
        <f t="shared" si="6"/>
        <v>50800</v>
      </c>
      <c r="J33" s="125">
        <f t="shared" si="6"/>
        <v>59740.75</v>
      </c>
      <c r="K33" s="126">
        <f t="shared" si="0"/>
        <v>134.29683093581056</v>
      </c>
      <c r="L33" s="126">
        <f t="shared" si="1"/>
        <v>117.59990157480316</v>
      </c>
    </row>
    <row r="34" spans="2:12" x14ac:dyDescent="0.25">
      <c r="B34" s="10"/>
      <c r="C34" s="18"/>
      <c r="D34" s="11"/>
      <c r="E34" s="10">
        <v>6615</v>
      </c>
      <c r="F34" s="13" t="s">
        <v>72</v>
      </c>
      <c r="G34" s="133">
        <v>5609.49</v>
      </c>
      <c r="H34" s="127">
        <v>6000</v>
      </c>
      <c r="I34" s="127">
        <v>6000</v>
      </c>
      <c r="J34" s="115">
        <v>5604.49</v>
      </c>
      <c r="K34" s="126">
        <f t="shared" si="0"/>
        <v>99.910865337134041</v>
      </c>
      <c r="L34" s="126">
        <f t="shared" si="1"/>
        <v>93.408166666666659</v>
      </c>
    </row>
    <row r="35" spans="2:12" x14ac:dyDescent="0.25">
      <c r="B35" s="10"/>
      <c r="C35" s="18"/>
      <c r="D35" s="11"/>
      <c r="E35" s="10">
        <v>6615</v>
      </c>
      <c r="F35" s="13" t="s">
        <v>73</v>
      </c>
      <c r="G35" s="127">
        <v>38874.620000000003</v>
      </c>
      <c r="H35" s="127">
        <v>48450</v>
      </c>
      <c r="I35" s="127">
        <v>44800</v>
      </c>
      <c r="J35" s="127">
        <v>54136.26</v>
      </c>
      <c r="K35" s="126">
        <f t="shared" si="0"/>
        <v>139.2586216919934</v>
      </c>
      <c r="L35" s="126">
        <f t="shared" si="1"/>
        <v>120.83986607142859</v>
      </c>
    </row>
    <row r="36" spans="2:12" x14ac:dyDescent="0.25">
      <c r="B36" s="10"/>
      <c r="C36" s="18"/>
      <c r="D36" s="10">
        <v>663</v>
      </c>
      <c r="E36" s="11"/>
      <c r="F36" s="51" t="s">
        <v>85</v>
      </c>
      <c r="G36" s="125">
        <f>G37</f>
        <v>1169.95</v>
      </c>
      <c r="H36" s="125">
        <f t="shared" ref="H36:J36" si="7">H37</f>
        <v>3320</v>
      </c>
      <c r="I36" s="125">
        <f t="shared" si="7"/>
        <v>1500</v>
      </c>
      <c r="J36" s="125">
        <f t="shared" si="7"/>
        <v>1974</v>
      </c>
      <c r="K36" s="126">
        <f t="shared" si="0"/>
        <v>168.72515919483737</v>
      </c>
      <c r="L36" s="126">
        <f t="shared" si="1"/>
        <v>131.6</v>
      </c>
    </row>
    <row r="37" spans="2:12" ht="25.5" x14ac:dyDescent="0.25">
      <c r="B37" s="10"/>
      <c r="C37" s="18"/>
      <c r="D37" s="11"/>
      <c r="E37" s="10">
        <v>6631</v>
      </c>
      <c r="F37" s="13" t="s">
        <v>77</v>
      </c>
      <c r="G37" s="128">
        <v>1169.95</v>
      </c>
      <c r="H37" s="127">
        <v>3320</v>
      </c>
      <c r="I37" s="127">
        <v>1500</v>
      </c>
      <c r="J37" s="116">
        <v>1974</v>
      </c>
      <c r="K37" s="126">
        <f t="shared" si="0"/>
        <v>168.72515919483737</v>
      </c>
      <c r="L37" s="126">
        <f t="shared" si="1"/>
        <v>131.6</v>
      </c>
    </row>
    <row r="38" spans="2:12" ht="25.5" x14ac:dyDescent="0.25">
      <c r="B38" s="10"/>
      <c r="C38" s="18">
        <v>67</v>
      </c>
      <c r="D38" s="11"/>
      <c r="E38" s="10"/>
      <c r="F38" s="50" t="s">
        <v>83</v>
      </c>
      <c r="G38" s="125">
        <f>G39</f>
        <v>99462.349999999991</v>
      </c>
      <c r="H38" s="125">
        <f t="shared" ref="H38:J38" si="8">H39</f>
        <v>100676.29</v>
      </c>
      <c r="I38" s="125">
        <f t="shared" si="8"/>
        <v>101176</v>
      </c>
      <c r="J38" s="125">
        <f t="shared" si="8"/>
        <v>122635.18</v>
      </c>
      <c r="K38" s="126">
        <f t="shared" si="0"/>
        <v>123.29809219267392</v>
      </c>
      <c r="L38" s="126">
        <f t="shared" si="1"/>
        <v>121.20975330117814</v>
      </c>
    </row>
    <row r="39" spans="2:12" ht="25.5" x14ac:dyDescent="0.25">
      <c r="B39" s="10"/>
      <c r="C39" s="18"/>
      <c r="D39" s="11">
        <v>671</v>
      </c>
      <c r="E39" s="10"/>
      <c r="F39" s="49" t="s">
        <v>84</v>
      </c>
      <c r="G39" s="125">
        <f>G40+G41</f>
        <v>99462.349999999991</v>
      </c>
      <c r="H39" s="125">
        <f t="shared" ref="H39:J39" si="9">H40+H41</f>
        <v>100676.29</v>
      </c>
      <c r="I39" s="125">
        <f t="shared" si="9"/>
        <v>101176</v>
      </c>
      <c r="J39" s="125">
        <f t="shared" si="9"/>
        <v>122635.18</v>
      </c>
      <c r="K39" s="126">
        <f t="shared" si="0"/>
        <v>123.29809219267392</v>
      </c>
      <c r="L39" s="126">
        <f t="shared" si="1"/>
        <v>121.20975330117814</v>
      </c>
    </row>
    <row r="40" spans="2:12" x14ac:dyDescent="0.25">
      <c r="B40" s="10"/>
      <c r="C40" s="10"/>
      <c r="D40" s="11"/>
      <c r="E40" s="45">
        <v>6711</v>
      </c>
      <c r="F40" s="13" t="s">
        <v>75</v>
      </c>
      <c r="G40" s="128">
        <v>93646.29</v>
      </c>
      <c r="H40" s="127">
        <v>93646.29</v>
      </c>
      <c r="I40" s="127">
        <v>93646</v>
      </c>
      <c r="J40" s="115">
        <v>98046.95</v>
      </c>
      <c r="K40" s="126">
        <f t="shared" si="0"/>
        <v>104.69923581596238</v>
      </c>
      <c r="L40" s="126">
        <f t="shared" si="1"/>
        <v>104.6995600452769</v>
      </c>
    </row>
    <row r="41" spans="2:12" ht="24" customHeight="1" x14ac:dyDescent="0.25">
      <c r="B41" s="10"/>
      <c r="C41" s="10"/>
      <c r="D41" s="11"/>
      <c r="E41" s="45">
        <v>6711</v>
      </c>
      <c r="F41" s="13" t="s">
        <v>76</v>
      </c>
      <c r="G41" s="127">
        <v>5816.06</v>
      </c>
      <c r="H41" s="127">
        <v>7030</v>
      </c>
      <c r="I41" s="127">
        <v>7530</v>
      </c>
      <c r="J41" s="127">
        <v>24588.23</v>
      </c>
      <c r="K41" s="126">
        <f t="shared" si="0"/>
        <v>422.76438000983478</v>
      </c>
      <c r="L41" s="126">
        <f t="shared" si="1"/>
        <v>326.53691899070384</v>
      </c>
    </row>
    <row r="42" spans="2:12" x14ac:dyDescent="0.25">
      <c r="B42" s="18">
        <v>7</v>
      </c>
      <c r="C42" s="10"/>
      <c r="D42" s="11"/>
      <c r="E42" s="11"/>
      <c r="G42" s="130"/>
      <c r="H42" s="131"/>
      <c r="I42" s="131"/>
      <c r="J42" s="132"/>
      <c r="K42" s="129"/>
      <c r="L42" s="129"/>
    </row>
    <row r="43" spans="2:12" ht="30.75" customHeight="1" x14ac:dyDescent="0.25">
      <c r="B43" s="10"/>
      <c r="C43" s="10">
        <v>72</v>
      </c>
      <c r="D43" s="11"/>
      <c r="E43" s="11"/>
      <c r="F43" s="24" t="s">
        <v>20</v>
      </c>
      <c r="G43" s="125">
        <v>0</v>
      </c>
      <c r="H43" s="125">
        <v>0</v>
      </c>
      <c r="I43" s="125">
        <v>0</v>
      </c>
      <c r="J43" s="125">
        <v>0</v>
      </c>
      <c r="K43" s="126" t="e">
        <f t="shared" si="0"/>
        <v>#DIV/0!</v>
      </c>
      <c r="L43" s="126" t="e">
        <f t="shared" si="1"/>
        <v>#DIV/0!</v>
      </c>
    </row>
    <row r="44" spans="2:12" x14ac:dyDescent="0.25">
      <c r="B44" s="10"/>
      <c r="C44" s="10"/>
      <c r="D44" s="10">
        <v>721</v>
      </c>
      <c r="E44" s="10"/>
      <c r="F44" s="24" t="s">
        <v>30</v>
      </c>
      <c r="G44" s="125">
        <v>0</v>
      </c>
      <c r="H44" s="125">
        <v>0</v>
      </c>
      <c r="I44" s="125">
        <v>0</v>
      </c>
      <c r="J44" s="125">
        <v>0</v>
      </c>
      <c r="K44" s="126" t="e">
        <f t="shared" si="0"/>
        <v>#DIV/0!</v>
      </c>
      <c r="L44" s="126" t="e">
        <f t="shared" si="1"/>
        <v>#DIV/0!</v>
      </c>
    </row>
    <row r="45" spans="2:12" x14ac:dyDescent="0.25">
      <c r="B45" s="10"/>
      <c r="C45" s="10"/>
      <c r="D45" s="10"/>
      <c r="E45" s="10">
        <v>7211</v>
      </c>
      <c r="F45" s="24" t="s">
        <v>31</v>
      </c>
      <c r="G45" s="127">
        <v>0</v>
      </c>
      <c r="H45" s="127">
        <v>0</v>
      </c>
      <c r="I45" s="127">
        <v>0</v>
      </c>
      <c r="J45" s="127">
        <v>0</v>
      </c>
      <c r="K45" s="126" t="e">
        <f t="shared" si="0"/>
        <v>#DIV/0!</v>
      </c>
      <c r="L45" s="126" t="e">
        <f t="shared" si="1"/>
        <v>#DIV/0!</v>
      </c>
    </row>
    <row r="46" spans="2:12" x14ac:dyDescent="0.25">
      <c r="B46" s="10">
        <v>9</v>
      </c>
      <c r="C46" s="10"/>
      <c r="D46" s="10"/>
      <c r="E46" s="10"/>
      <c r="F46" s="48" t="s">
        <v>78</v>
      </c>
      <c r="G46" s="125">
        <f>G47</f>
        <v>1107.33</v>
      </c>
      <c r="H46" s="125">
        <v>14600</v>
      </c>
      <c r="I46" s="125">
        <f>I47</f>
        <v>1200</v>
      </c>
      <c r="J46" s="125">
        <f t="shared" ref="I46:J48" si="10">J47</f>
        <v>1107.33</v>
      </c>
      <c r="K46" s="126">
        <f t="shared" si="0"/>
        <v>100</v>
      </c>
      <c r="L46" s="126">
        <f t="shared" si="1"/>
        <v>92.277499999999989</v>
      </c>
    </row>
    <row r="47" spans="2:12" x14ac:dyDescent="0.25">
      <c r="B47" s="10"/>
      <c r="C47" s="10">
        <v>92</v>
      </c>
      <c r="D47" s="10"/>
      <c r="E47" s="10"/>
      <c r="F47" s="48" t="s">
        <v>78</v>
      </c>
      <c r="G47" s="125">
        <f>G48</f>
        <v>1107.33</v>
      </c>
      <c r="H47" s="125">
        <v>14600</v>
      </c>
      <c r="I47" s="125">
        <f t="shared" si="10"/>
        <v>1200</v>
      </c>
      <c r="J47" s="125">
        <f t="shared" si="10"/>
        <v>1107.33</v>
      </c>
      <c r="K47" s="126">
        <f t="shared" si="0"/>
        <v>100</v>
      </c>
      <c r="L47" s="126">
        <f t="shared" si="1"/>
        <v>92.277499999999989</v>
      </c>
    </row>
    <row r="48" spans="2:12" x14ac:dyDescent="0.25">
      <c r="B48" s="10"/>
      <c r="C48" s="10"/>
      <c r="D48" s="10">
        <v>922</v>
      </c>
      <c r="E48" s="10"/>
      <c r="F48" s="48" t="s">
        <v>78</v>
      </c>
      <c r="G48" s="125">
        <f>G49</f>
        <v>1107.33</v>
      </c>
      <c r="H48" s="125">
        <v>14600</v>
      </c>
      <c r="I48" s="125">
        <f t="shared" si="10"/>
        <v>1200</v>
      </c>
      <c r="J48" s="125">
        <f t="shared" si="10"/>
        <v>1107.33</v>
      </c>
      <c r="K48" s="126">
        <f t="shared" si="0"/>
        <v>100</v>
      </c>
      <c r="L48" s="126">
        <f t="shared" si="1"/>
        <v>92.277499999999989</v>
      </c>
    </row>
    <row r="49" spans="2:12" x14ac:dyDescent="0.25">
      <c r="B49" s="10"/>
      <c r="C49" s="10"/>
      <c r="D49" s="10"/>
      <c r="E49" s="10">
        <v>9221</v>
      </c>
      <c r="F49" s="24" t="s">
        <v>79</v>
      </c>
      <c r="G49" s="127">
        <v>1107.33</v>
      </c>
      <c r="H49" s="127">
        <v>14600</v>
      </c>
      <c r="I49" s="127">
        <v>1200</v>
      </c>
      <c r="J49" s="127">
        <v>1107.33</v>
      </c>
      <c r="K49" s="126">
        <f t="shared" si="0"/>
        <v>100</v>
      </c>
      <c r="L49" s="126">
        <f t="shared" si="1"/>
        <v>92.277499999999989</v>
      </c>
    </row>
    <row r="51" spans="2:12" ht="18" x14ac:dyDescent="0.25">
      <c r="B51" s="2"/>
      <c r="C51" s="2"/>
      <c r="D51" s="2"/>
      <c r="E51" s="2"/>
      <c r="F51" s="2"/>
      <c r="G51" s="2"/>
      <c r="H51" s="2"/>
      <c r="I51" s="2"/>
      <c r="J51" s="81"/>
      <c r="K51" s="3"/>
      <c r="L51" s="3"/>
    </row>
    <row r="52" spans="2:12" ht="36.75" customHeight="1" x14ac:dyDescent="0.25">
      <c r="B52" s="205" t="s">
        <v>7</v>
      </c>
      <c r="C52" s="206"/>
      <c r="D52" s="206"/>
      <c r="E52" s="206"/>
      <c r="F52" s="207"/>
      <c r="G52" s="32" t="s">
        <v>237</v>
      </c>
      <c r="H52" s="32" t="s">
        <v>55</v>
      </c>
      <c r="I52" s="32" t="s">
        <v>52</v>
      </c>
      <c r="J52" s="32" t="s">
        <v>236</v>
      </c>
      <c r="K52" s="32" t="s">
        <v>21</v>
      </c>
      <c r="L52" s="32" t="s">
        <v>53</v>
      </c>
    </row>
    <row r="53" spans="2:12" x14ac:dyDescent="0.25">
      <c r="B53" s="202">
        <v>1</v>
      </c>
      <c r="C53" s="203"/>
      <c r="D53" s="203"/>
      <c r="E53" s="203"/>
      <c r="F53" s="204"/>
      <c r="G53" s="34">
        <v>2</v>
      </c>
      <c r="H53" s="34">
        <v>3</v>
      </c>
      <c r="I53" s="34">
        <v>4</v>
      </c>
      <c r="J53" s="34">
        <v>5</v>
      </c>
      <c r="K53" s="34" t="s">
        <v>36</v>
      </c>
      <c r="L53" s="34" t="s">
        <v>37</v>
      </c>
    </row>
    <row r="54" spans="2:12" x14ac:dyDescent="0.25">
      <c r="B54" s="9"/>
      <c r="C54" s="9"/>
      <c r="D54" s="9"/>
      <c r="E54" s="9"/>
      <c r="F54" s="9" t="s">
        <v>50</v>
      </c>
      <c r="G54" s="119">
        <f>G55+G107</f>
        <v>1156053.6599999999</v>
      </c>
      <c r="H54" s="119">
        <f>H55+H107</f>
        <v>1246939.24</v>
      </c>
      <c r="I54" s="119">
        <f>I55+I107</f>
        <v>1259248.98</v>
      </c>
      <c r="J54" s="140">
        <f>J55+J108</f>
        <v>1315490.3199999998</v>
      </c>
      <c r="K54" s="136">
        <f>J54/G54*100</f>
        <v>113.79145843455052</v>
      </c>
      <c r="L54" s="136">
        <f>J54/I54*100</f>
        <v>104.46626051664541</v>
      </c>
    </row>
    <row r="55" spans="2:12" x14ac:dyDescent="0.25">
      <c r="B55" s="9">
        <v>3</v>
      </c>
      <c r="C55" s="9"/>
      <c r="D55" s="9"/>
      <c r="E55" s="9"/>
      <c r="F55" s="9" t="s">
        <v>4</v>
      </c>
      <c r="G55" s="119">
        <f>G56+G66+G99+G103</f>
        <v>1148701.17</v>
      </c>
      <c r="H55" s="119">
        <f>H56+H66+H99+H103</f>
        <v>1239899.24</v>
      </c>
      <c r="I55" s="119">
        <f>I56+I66+I99+I103</f>
        <v>1252348.98</v>
      </c>
      <c r="J55" s="140">
        <f>J56+J66+J99+J103</f>
        <v>1312519.8999999999</v>
      </c>
      <c r="K55" s="136">
        <f t="shared" ref="K55:K113" si="11">J55/G55*100</f>
        <v>114.26121381943051</v>
      </c>
      <c r="L55" s="136">
        <f t="shared" ref="L55:L113" si="12">J55/I55*100</f>
        <v>104.80464478838798</v>
      </c>
    </row>
    <row r="56" spans="2:12" x14ac:dyDescent="0.25">
      <c r="B56" s="9"/>
      <c r="C56" s="13">
        <v>31</v>
      </c>
      <c r="D56" s="13"/>
      <c r="E56" s="13"/>
      <c r="F56" s="9" t="s">
        <v>5</v>
      </c>
      <c r="G56" s="119">
        <f>G57+G60+G62</f>
        <v>966786.33999999985</v>
      </c>
      <c r="H56" s="119">
        <f>H57+H60+H62</f>
        <v>1070740</v>
      </c>
      <c r="I56" s="119">
        <f>I57+I60+I62</f>
        <v>1088020</v>
      </c>
      <c r="J56" s="140">
        <f>J57+J60+J62</f>
        <v>1116291.02</v>
      </c>
      <c r="K56" s="136">
        <f t="shared" si="11"/>
        <v>115.46408692534899</v>
      </c>
      <c r="L56" s="136">
        <f t="shared" si="12"/>
        <v>102.59839157368431</v>
      </c>
    </row>
    <row r="57" spans="2:12" x14ac:dyDescent="0.25">
      <c r="B57" s="10"/>
      <c r="C57" s="10"/>
      <c r="D57" s="10">
        <v>311</v>
      </c>
      <c r="E57" s="10"/>
      <c r="F57" s="18" t="s">
        <v>32</v>
      </c>
      <c r="G57" s="119">
        <f>G58+G59</f>
        <v>792480.03999999992</v>
      </c>
      <c r="H57" s="119">
        <f>H58+H59</f>
        <v>889230</v>
      </c>
      <c r="I57" s="119">
        <f>I58+I59</f>
        <v>899230</v>
      </c>
      <c r="J57" s="140">
        <f>J58+J59</f>
        <v>907956.13</v>
      </c>
      <c r="K57" s="136">
        <f t="shared" si="11"/>
        <v>114.57148245651716</v>
      </c>
      <c r="L57" s="136">
        <f t="shared" si="12"/>
        <v>100.97040023130901</v>
      </c>
    </row>
    <row r="58" spans="2:12" x14ac:dyDescent="0.25">
      <c r="B58" s="10"/>
      <c r="C58" s="10"/>
      <c r="D58" s="10"/>
      <c r="E58" s="10">
        <v>3111</v>
      </c>
      <c r="F58" s="10" t="s">
        <v>33</v>
      </c>
      <c r="G58" s="134">
        <v>760422.09</v>
      </c>
      <c r="H58" s="117">
        <v>869230</v>
      </c>
      <c r="I58" s="117">
        <v>869230</v>
      </c>
      <c r="J58" s="135">
        <v>869076.75</v>
      </c>
      <c r="K58" s="136">
        <f t="shared" si="11"/>
        <v>114.28873009199405</v>
      </c>
      <c r="L58" s="136">
        <f t="shared" si="12"/>
        <v>99.982369453424297</v>
      </c>
    </row>
    <row r="59" spans="2:12" x14ac:dyDescent="0.25">
      <c r="B59" s="10"/>
      <c r="C59" s="10"/>
      <c r="D59" s="10"/>
      <c r="E59" s="10">
        <v>3113</v>
      </c>
      <c r="F59" s="53" t="s">
        <v>87</v>
      </c>
      <c r="G59" s="134">
        <v>32057.95</v>
      </c>
      <c r="H59" s="117">
        <v>20000</v>
      </c>
      <c r="I59" s="117">
        <v>30000</v>
      </c>
      <c r="J59" s="135">
        <v>38879.379999999997</v>
      </c>
      <c r="K59" s="136">
        <f t="shared" si="11"/>
        <v>121.27843483441703</v>
      </c>
      <c r="L59" s="136">
        <f t="shared" si="12"/>
        <v>129.59793333333332</v>
      </c>
    </row>
    <row r="60" spans="2:12" x14ac:dyDescent="0.25">
      <c r="B60" s="10"/>
      <c r="C60" s="10"/>
      <c r="D60" s="10">
        <v>312</v>
      </c>
      <c r="E60" s="10"/>
      <c r="F60" s="139" t="s">
        <v>88</v>
      </c>
      <c r="G60" s="119">
        <f>G61</f>
        <v>45090.83</v>
      </c>
      <c r="H60" s="119">
        <f>H61</f>
        <v>37160</v>
      </c>
      <c r="I60" s="119">
        <f>I61</f>
        <v>39000</v>
      </c>
      <c r="J60" s="140">
        <f>J61</f>
        <v>57752.71</v>
      </c>
      <c r="K60" s="136">
        <f t="shared" si="11"/>
        <v>128.0808315127488</v>
      </c>
      <c r="L60" s="136">
        <f t="shared" si="12"/>
        <v>148.08387179487178</v>
      </c>
    </row>
    <row r="61" spans="2:12" x14ac:dyDescent="0.25">
      <c r="B61" s="10"/>
      <c r="C61" s="10"/>
      <c r="D61" s="10"/>
      <c r="E61" s="10">
        <v>3121</v>
      </c>
      <c r="F61" s="53" t="s">
        <v>88</v>
      </c>
      <c r="G61" s="134">
        <v>45090.83</v>
      </c>
      <c r="H61" s="117">
        <v>37160</v>
      </c>
      <c r="I61" s="117">
        <v>39000</v>
      </c>
      <c r="J61" s="135">
        <v>57752.71</v>
      </c>
      <c r="K61" s="136">
        <f t="shared" si="11"/>
        <v>128.0808315127488</v>
      </c>
      <c r="L61" s="136">
        <f t="shared" si="12"/>
        <v>148.08387179487178</v>
      </c>
    </row>
    <row r="62" spans="2:12" x14ac:dyDescent="0.25">
      <c r="B62" s="10"/>
      <c r="C62" s="10"/>
      <c r="D62" s="10">
        <v>313</v>
      </c>
      <c r="E62" s="10"/>
      <c r="F62" s="139" t="s">
        <v>89</v>
      </c>
      <c r="G62" s="119">
        <f>G63+G64+G65</f>
        <v>129215.46999999999</v>
      </c>
      <c r="H62" s="119">
        <f>H63+H64+H65</f>
        <v>144350</v>
      </c>
      <c r="I62" s="119">
        <f>I63+I64+I65</f>
        <v>149790</v>
      </c>
      <c r="J62" s="140">
        <f>J63+J64+J65</f>
        <v>150582.18</v>
      </c>
      <c r="K62" s="136">
        <f t="shared" si="11"/>
        <v>116.53572130333932</v>
      </c>
      <c r="L62" s="136">
        <f t="shared" si="12"/>
        <v>100.52886040456639</v>
      </c>
    </row>
    <row r="63" spans="2:12" x14ac:dyDescent="0.25">
      <c r="B63" s="10"/>
      <c r="C63" s="10"/>
      <c r="D63" s="10"/>
      <c r="E63" s="10">
        <v>3131</v>
      </c>
      <c r="F63" s="139" t="s">
        <v>90</v>
      </c>
      <c r="G63" s="137">
        <v>0</v>
      </c>
      <c r="H63" s="117">
        <v>0</v>
      </c>
      <c r="I63" s="117">
        <v>0</v>
      </c>
      <c r="J63" s="138">
        <v>0</v>
      </c>
      <c r="K63" s="136" t="e">
        <f t="shared" si="11"/>
        <v>#DIV/0!</v>
      </c>
      <c r="L63" s="136" t="e">
        <f t="shared" si="12"/>
        <v>#DIV/0!</v>
      </c>
    </row>
    <row r="64" spans="2:12" x14ac:dyDescent="0.25">
      <c r="B64" s="10"/>
      <c r="C64" s="10"/>
      <c r="D64" s="10"/>
      <c r="E64" s="10">
        <v>3132</v>
      </c>
      <c r="F64" s="139" t="s">
        <v>91</v>
      </c>
      <c r="G64" s="134">
        <v>128998.54</v>
      </c>
      <c r="H64" s="117">
        <v>144270</v>
      </c>
      <c r="I64" s="117">
        <v>149780</v>
      </c>
      <c r="J64" s="135">
        <v>150559.85999999999</v>
      </c>
      <c r="K64" s="136">
        <f t="shared" si="11"/>
        <v>116.71439072101126</v>
      </c>
      <c r="L64" s="136">
        <f t="shared" si="12"/>
        <v>100.52067031646415</v>
      </c>
    </row>
    <row r="65" spans="2:12" ht="25.5" x14ac:dyDescent="0.25">
      <c r="B65" s="10"/>
      <c r="C65" s="10"/>
      <c r="D65" s="10"/>
      <c r="E65" s="10">
        <v>3133</v>
      </c>
      <c r="F65" s="139" t="s">
        <v>92</v>
      </c>
      <c r="G65" s="134">
        <v>216.93</v>
      </c>
      <c r="H65" s="117">
        <v>80</v>
      </c>
      <c r="I65" s="117">
        <v>10</v>
      </c>
      <c r="J65" s="135">
        <v>22.32</v>
      </c>
      <c r="K65" s="136">
        <f t="shared" si="11"/>
        <v>10.289033328723551</v>
      </c>
      <c r="L65" s="136">
        <f t="shared" si="12"/>
        <v>223.20000000000002</v>
      </c>
    </row>
    <row r="66" spans="2:12" x14ac:dyDescent="0.25">
      <c r="B66" s="10"/>
      <c r="C66" s="10">
        <v>32</v>
      </c>
      <c r="D66" s="11"/>
      <c r="E66" s="11"/>
      <c r="F66" s="18" t="s">
        <v>12</v>
      </c>
      <c r="G66" s="146">
        <f>G67+G80+G90+G92+G72</f>
        <v>174605.75</v>
      </c>
      <c r="H66" s="119">
        <f>H67+H72+H80+H90+H92</f>
        <v>164476.26</v>
      </c>
      <c r="I66" s="119">
        <f>I67+I72+I80+I90+I92</f>
        <v>159616</v>
      </c>
      <c r="J66" s="140">
        <f>J67+J72+J80+J92</f>
        <v>190967.13</v>
      </c>
      <c r="K66" s="136">
        <f t="shared" si="11"/>
        <v>109.37047033101717</v>
      </c>
      <c r="L66" s="136">
        <f t="shared" si="12"/>
        <v>119.64159608059344</v>
      </c>
    </row>
    <row r="67" spans="2:12" x14ac:dyDescent="0.25">
      <c r="B67" s="10"/>
      <c r="C67" s="10"/>
      <c r="D67" s="10">
        <v>321</v>
      </c>
      <c r="E67" s="10"/>
      <c r="F67" s="18" t="s">
        <v>34</v>
      </c>
      <c r="G67" s="119">
        <f>G68+G69+G70+G71</f>
        <v>48794.52</v>
      </c>
      <c r="H67" s="119">
        <f>H68+H69+H70+H71</f>
        <v>45316.26</v>
      </c>
      <c r="I67" s="119">
        <f>I68+I69+I70+I71</f>
        <v>39474</v>
      </c>
      <c r="J67" s="140">
        <f>J68+J69+J70</f>
        <v>54501.08</v>
      </c>
      <c r="K67" s="136">
        <f t="shared" si="11"/>
        <v>111.69508379219634</v>
      </c>
      <c r="L67" s="136">
        <f t="shared" si="12"/>
        <v>138.06829812028172</v>
      </c>
    </row>
    <row r="68" spans="2:12" x14ac:dyDescent="0.25">
      <c r="B68" s="10"/>
      <c r="C68" s="18"/>
      <c r="D68" s="10"/>
      <c r="E68" s="10">
        <v>3211</v>
      </c>
      <c r="F68" s="24" t="s">
        <v>35</v>
      </c>
      <c r="G68" s="134">
        <v>11548.36</v>
      </c>
      <c r="H68" s="117">
        <v>6100</v>
      </c>
      <c r="I68" s="117">
        <v>10820</v>
      </c>
      <c r="J68" s="135">
        <v>13765.91</v>
      </c>
      <c r="K68" s="136">
        <f t="shared" si="11"/>
        <v>119.20229365901305</v>
      </c>
      <c r="L68" s="136">
        <f t="shared" si="12"/>
        <v>127.22652495378928</v>
      </c>
    </row>
    <row r="69" spans="2:12" ht="24" customHeight="1" x14ac:dyDescent="0.25">
      <c r="B69" s="10"/>
      <c r="C69" s="18"/>
      <c r="D69" s="10"/>
      <c r="E69" s="10">
        <v>3212</v>
      </c>
      <c r="F69" s="53" t="s">
        <v>93</v>
      </c>
      <c r="G69" s="134">
        <v>35621.629999999997</v>
      </c>
      <c r="H69" s="117">
        <v>37886.26</v>
      </c>
      <c r="I69" s="117">
        <v>27004</v>
      </c>
      <c r="J69" s="135">
        <v>39276.92</v>
      </c>
      <c r="K69" s="136">
        <f t="shared" si="11"/>
        <v>110.26143385353224</v>
      </c>
      <c r="L69" s="136">
        <f t="shared" si="12"/>
        <v>145.44852614427492</v>
      </c>
    </row>
    <row r="70" spans="2:12" x14ac:dyDescent="0.25">
      <c r="B70" s="10"/>
      <c r="C70" s="18"/>
      <c r="D70" s="10"/>
      <c r="E70" s="10">
        <v>3213</v>
      </c>
      <c r="F70" s="53" t="s">
        <v>94</v>
      </c>
      <c r="G70" s="134">
        <v>1624.53</v>
      </c>
      <c r="H70" s="117">
        <v>1330</v>
      </c>
      <c r="I70" s="117">
        <v>1650</v>
      </c>
      <c r="J70" s="135">
        <v>1458.25</v>
      </c>
      <c r="K70" s="136">
        <f t="shared" si="11"/>
        <v>89.764424171914342</v>
      </c>
      <c r="L70" s="136">
        <f t="shared" si="12"/>
        <v>88.378787878787875</v>
      </c>
    </row>
    <row r="71" spans="2:12" x14ac:dyDescent="0.25">
      <c r="B71" s="10"/>
      <c r="C71" s="18"/>
      <c r="D71" s="10"/>
      <c r="E71" s="10">
        <v>3214</v>
      </c>
      <c r="F71" s="53" t="s">
        <v>95</v>
      </c>
      <c r="G71" s="137">
        <v>0</v>
      </c>
      <c r="H71" s="117">
        <v>0</v>
      </c>
      <c r="I71" s="117">
        <v>0</v>
      </c>
      <c r="J71" s="138">
        <v>0</v>
      </c>
      <c r="K71" s="136" t="e">
        <f t="shared" si="11"/>
        <v>#DIV/0!</v>
      </c>
      <c r="L71" s="136" t="e">
        <f t="shared" si="12"/>
        <v>#DIV/0!</v>
      </c>
    </row>
    <row r="72" spans="2:12" x14ac:dyDescent="0.25">
      <c r="B72" s="10"/>
      <c r="C72" s="18"/>
      <c r="D72" s="10">
        <v>322</v>
      </c>
      <c r="E72" s="10"/>
      <c r="F72" s="54" t="s">
        <v>96</v>
      </c>
      <c r="G72" s="119">
        <f>G73+G74+G75+G76+G77+G78+G79</f>
        <v>45830.05</v>
      </c>
      <c r="H72" s="119">
        <f>H73+H74+H75+H76+H77+H78+H79</f>
        <v>43740</v>
      </c>
      <c r="I72" s="119">
        <f>I73+I74+I75+I76+I77+I78+I79</f>
        <v>47600</v>
      </c>
      <c r="J72" s="140">
        <f>J73+J74+J75+J76+J77+J78+J79</f>
        <v>48602.640000000007</v>
      </c>
      <c r="K72" s="136">
        <f t="shared" si="11"/>
        <v>106.04972065271585</v>
      </c>
      <c r="L72" s="136">
        <f t="shared" si="12"/>
        <v>102.10638655462185</v>
      </c>
    </row>
    <row r="73" spans="2:12" x14ac:dyDescent="0.25">
      <c r="B73" s="10"/>
      <c r="C73" s="18"/>
      <c r="D73" s="10"/>
      <c r="E73" s="10">
        <v>3221</v>
      </c>
      <c r="F73" s="53" t="s">
        <v>97</v>
      </c>
      <c r="G73" s="134">
        <v>11169.83</v>
      </c>
      <c r="H73" s="117">
        <v>9590</v>
      </c>
      <c r="I73" s="117">
        <v>13930</v>
      </c>
      <c r="J73" s="135">
        <v>12858.27</v>
      </c>
      <c r="K73" s="136">
        <f t="shared" si="11"/>
        <v>115.11607607277818</v>
      </c>
      <c r="L73" s="136">
        <f t="shared" si="12"/>
        <v>92.306317300789658</v>
      </c>
    </row>
    <row r="74" spans="2:12" x14ac:dyDescent="0.25">
      <c r="B74" s="10"/>
      <c r="C74" s="18"/>
      <c r="D74" s="10"/>
      <c r="E74" s="10">
        <v>3222</v>
      </c>
      <c r="F74" s="53" t="s">
        <v>98</v>
      </c>
      <c r="G74" s="134">
        <v>3014.71</v>
      </c>
      <c r="H74" s="117">
        <v>3500</v>
      </c>
      <c r="I74" s="117">
        <v>3460</v>
      </c>
      <c r="J74" s="135">
        <v>5120.8900000000003</v>
      </c>
      <c r="K74" s="136">
        <f t="shared" si="11"/>
        <v>169.86343628408704</v>
      </c>
      <c r="L74" s="136">
        <f t="shared" si="12"/>
        <v>148.00260115606937</v>
      </c>
    </row>
    <row r="75" spans="2:12" x14ac:dyDescent="0.25">
      <c r="B75" s="10"/>
      <c r="C75" s="18"/>
      <c r="D75" s="10"/>
      <c r="E75" s="10">
        <v>3223</v>
      </c>
      <c r="F75" s="53" t="s">
        <v>99</v>
      </c>
      <c r="G75" s="134">
        <v>26207.22</v>
      </c>
      <c r="H75" s="117">
        <v>23620</v>
      </c>
      <c r="I75" s="117">
        <v>25210</v>
      </c>
      <c r="J75" s="135">
        <v>24456.67</v>
      </c>
      <c r="K75" s="136">
        <f t="shared" si="11"/>
        <v>93.320352177758636</v>
      </c>
      <c r="L75" s="136">
        <f t="shared" si="12"/>
        <v>97.011781039270133</v>
      </c>
    </row>
    <row r="76" spans="2:12" ht="29.25" customHeight="1" x14ac:dyDescent="0.25">
      <c r="B76" s="10"/>
      <c r="C76" s="18"/>
      <c r="D76" s="10"/>
      <c r="E76" s="10">
        <v>3224</v>
      </c>
      <c r="F76" s="53" t="s">
        <v>100</v>
      </c>
      <c r="G76" s="134">
        <v>4165.92</v>
      </c>
      <c r="H76" s="117">
        <v>5970</v>
      </c>
      <c r="I76" s="117">
        <v>4000</v>
      </c>
      <c r="J76" s="135">
        <v>3774.12</v>
      </c>
      <c r="K76" s="136">
        <f t="shared" si="11"/>
        <v>90.595114644544296</v>
      </c>
      <c r="L76" s="136">
        <f t="shared" si="12"/>
        <v>94.352999999999994</v>
      </c>
    </row>
    <row r="77" spans="2:12" x14ac:dyDescent="0.25">
      <c r="B77" s="10"/>
      <c r="C77" s="18"/>
      <c r="D77" s="10"/>
      <c r="E77" s="10">
        <v>3225</v>
      </c>
      <c r="F77" s="53" t="s">
        <v>101</v>
      </c>
      <c r="G77" s="134">
        <v>934.47</v>
      </c>
      <c r="H77" s="117">
        <v>530</v>
      </c>
      <c r="I77" s="117">
        <v>500</v>
      </c>
      <c r="J77" s="141">
        <v>2073.3200000000002</v>
      </c>
      <c r="K77" s="136">
        <f t="shared" si="11"/>
        <v>221.87122111999318</v>
      </c>
      <c r="L77" s="136">
        <f t="shared" si="12"/>
        <v>414.66400000000004</v>
      </c>
    </row>
    <row r="78" spans="2:12" x14ac:dyDescent="0.25">
      <c r="B78" s="10"/>
      <c r="C78" s="18"/>
      <c r="D78" s="10"/>
      <c r="E78" s="10">
        <v>3226</v>
      </c>
      <c r="F78" s="53" t="s">
        <v>102</v>
      </c>
      <c r="G78" s="137">
        <v>0</v>
      </c>
      <c r="H78" s="117">
        <v>0</v>
      </c>
      <c r="I78" s="117">
        <v>0</v>
      </c>
      <c r="J78" s="138">
        <v>0</v>
      </c>
      <c r="K78" s="136" t="e">
        <f t="shared" si="11"/>
        <v>#DIV/0!</v>
      </c>
      <c r="L78" s="136" t="e">
        <f t="shared" si="12"/>
        <v>#DIV/0!</v>
      </c>
    </row>
    <row r="79" spans="2:12" x14ac:dyDescent="0.25">
      <c r="B79" s="10"/>
      <c r="C79" s="18"/>
      <c r="D79" s="10"/>
      <c r="E79" s="10">
        <v>3227</v>
      </c>
      <c r="F79" s="53" t="s">
        <v>103</v>
      </c>
      <c r="G79" s="117">
        <v>337.9</v>
      </c>
      <c r="H79" s="117">
        <v>530</v>
      </c>
      <c r="I79" s="117">
        <v>500</v>
      </c>
      <c r="J79" s="116">
        <v>319.37</v>
      </c>
      <c r="K79" s="136">
        <f t="shared" si="11"/>
        <v>94.516129032258064</v>
      </c>
      <c r="L79" s="136">
        <f t="shared" si="12"/>
        <v>63.873999999999995</v>
      </c>
    </row>
    <row r="80" spans="2:12" x14ac:dyDescent="0.25">
      <c r="B80" s="10"/>
      <c r="C80" s="18"/>
      <c r="D80" s="10">
        <v>323</v>
      </c>
      <c r="E80" s="10"/>
      <c r="F80" s="54" t="s">
        <v>104</v>
      </c>
      <c r="G80" s="119">
        <f>G81+G82+G83+G84+G85+G86+G87+G88+G89</f>
        <v>45022.509999999995</v>
      </c>
      <c r="H80" s="119">
        <f>H81+H82+H83+H84+H85+H86+H87+H88+H89</f>
        <v>47270</v>
      </c>
      <c r="I80" s="119">
        <f>I81+I82+I83+I84+I85+I86+I87+I88+I89</f>
        <v>43420</v>
      </c>
      <c r="J80" s="140">
        <f>J81+J82+J83+J84+J85+J86+J87+J88+J89</f>
        <v>57174.22</v>
      </c>
      <c r="K80" s="136">
        <f t="shared" si="11"/>
        <v>126.99029885272945</v>
      </c>
      <c r="L80" s="136">
        <f t="shared" si="12"/>
        <v>131.67715338553663</v>
      </c>
    </row>
    <row r="81" spans="2:12" x14ac:dyDescent="0.25">
      <c r="B81" s="10"/>
      <c r="C81" s="18"/>
      <c r="D81" s="10"/>
      <c r="E81" s="10">
        <v>3231</v>
      </c>
      <c r="F81" s="53" t="s">
        <v>105</v>
      </c>
      <c r="G81" s="134">
        <v>2848.62</v>
      </c>
      <c r="H81" s="117">
        <v>2790</v>
      </c>
      <c r="I81" s="117">
        <v>3010</v>
      </c>
      <c r="J81" s="135">
        <v>3556.74</v>
      </c>
      <c r="K81" s="136">
        <f t="shared" si="11"/>
        <v>124.85835246540429</v>
      </c>
      <c r="L81" s="136">
        <f t="shared" si="12"/>
        <v>118.16411960132889</v>
      </c>
    </row>
    <row r="82" spans="2:12" x14ac:dyDescent="0.25">
      <c r="B82" s="10"/>
      <c r="C82" s="18"/>
      <c r="D82" s="10"/>
      <c r="E82" s="10">
        <v>3232</v>
      </c>
      <c r="F82" s="53" t="s">
        <v>106</v>
      </c>
      <c r="G82" s="134">
        <v>6375.07</v>
      </c>
      <c r="H82" s="117">
        <v>3320</v>
      </c>
      <c r="I82" s="117">
        <v>4800</v>
      </c>
      <c r="J82" s="135">
        <v>7142.17</v>
      </c>
      <c r="K82" s="136">
        <f t="shared" si="11"/>
        <v>112.03280905150845</v>
      </c>
      <c r="L82" s="136">
        <f t="shared" si="12"/>
        <v>148.79520833333333</v>
      </c>
    </row>
    <row r="83" spans="2:12" x14ac:dyDescent="0.25">
      <c r="B83" s="10"/>
      <c r="C83" s="18"/>
      <c r="D83" s="10"/>
      <c r="E83" s="10">
        <v>3233</v>
      </c>
      <c r="F83" s="53" t="s">
        <v>107</v>
      </c>
      <c r="G83" s="134">
        <v>1255.43</v>
      </c>
      <c r="H83" s="117">
        <v>200</v>
      </c>
      <c r="I83" s="117">
        <v>120</v>
      </c>
      <c r="J83" s="135">
        <v>127.44</v>
      </c>
      <c r="K83" s="136">
        <f t="shared" si="11"/>
        <v>10.151103605935814</v>
      </c>
      <c r="L83" s="136">
        <f t="shared" si="12"/>
        <v>106.2</v>
      </c>
    </row>
    <row r="84" spans="2:12" x14ac:dyDescent="0.25">
      <c r="B84" s="10"/>
      <c r="C84" s="18"/>
      <c r="D84" s="10"/>
      <c r="E84" s="10">
        <v>3234</v>
      </c>
      <c r="F84" s="53" t="s">
        <v>108</v>
      </c>
      <c r="G84" s="134">
        <v>5294.77</v>
      </c>
      <c r="H84" s="117">
        <v>5710</v>
      </c>
      <c r="I84" s="117">
        <v>6500</v>
      </c>
      <c r="J84" s="135">
        <v>6860.71</v>
      </c>
      <c r="K84" s="136">
        <f t="shared" si="11"/>
        <v>129.57522234204694</v>
      </c>
      <c r="L84" s="136">
        <f t="shared" si="12"/>
        <v>105.54938461538461</v>
      </c>
    </row>
    <row r="85" spans="2:12" x14ac:dyDescent="0.25">
      <c r="B85" s="10"/>
      <c r="C85" s="18"/>
      <c r="D85" s="10"/>
      <c r="E85" s="10">
        <v>3235</v>
      </c>
      <c r="F85" s="53" t="s">
        <v>109</v>
      </c>
      <c r="G85" s="134">
        <v>21998.81</v>
      </c>
      <c r="H85" s="117">
        <v>26280</v>
      </c>
      <c r="I85" s="117">
        <v>19500</v>
      </c>
      <c r="J85" s="135">
        <v>28859.46</v>
      </c>
      <c r="K85" s="136">
        <f t="shared" si="11"/>
        <v>131.18645963122552</v>
      </c>
      <c r="L85" s="136">
        <f t="shared" si="12"/>
        <v>147.99723076923078</v>
      </c>
    </row>
    <row r="86" spans="2:12" x14ac:dyDescent="0.25">
      <c r="B86" s="10"/>
      <c r="C86" s="18"/>
      <c r="D86" s="10"/>
      <c r="E86" s="10">
        <v>3236</v>
      </c>
      <c r="F86" s="53" t="s">
        <v>110</v>
      </c>
      <c r="G86" s="134">
        <v>1434.73</v>
      </c>
      <c r="H86" s="117">
        <v>3250</v>
      </c>
      <c r="I86" s="117">
        <v>2400</v>
      </c>
      <c r="J86" s="135">
        <v>2459.8000000000002</v>
      </c>
      <c r="K86" s="136">
        <f t="shared" si="11"/>
        <v>171.44689244666245</v>
      </c>
      <c r="L86" s="136">
        <f t="shared" si="12"/>
        <v>102.49166666666667</v>
      </c>
    </row>
    <row r="87" spans="2:12" x14ac:dyDescent="0.25">
      <c r="B87" s="10"/>
      <c r="C87" s="18"/>
      <c r="D87" s="10"/>
      <c r="E87" s="10">
        <v>3237</v>
      </c>
      <c r="F87" s="53" t="s">
        <v>111</v>
      </c>
      <c r="G87" s="134">
        <v>350.75</v>
      </c>
      <c r="H87" s="117">
        <v>400</v>
      </c>
      <c r="I87" s="117">
        <v>130</v>
      </c>
      <c r="J87" s="142">
        <v>248.85</v>
      </c>
      <c r="K87" s="136">
        <f t="shared" si="11"/>
        <v>70.947968638631494</v>
      </c>
      <c r="L87" s="136">
        <f t="shared" si="12"/>
        <v>191.42307692307691</v>
      </c>
    </row>
    <row r="88" spans="2:12" x14ac:dyDescent="0.25">
      <c r="B88" s="10"/>
      <c r="C88" s="18"/>
      <c r="D88" s="10"/>
      <c r="E88" s="10">
        <v>3238</v>
      </c>
      <c r="F88" s="53" t="s">
        <v>112</v>
      </c>
      <c r="G88" s="134">
        <v>2668.45</v>
      </c>
      <c r="H88" s="117">
        <v>2660</v>
      </c>
      <c r="I88" s="117">
        <v>2800</v>
      </c>
      <c r="J88" s="135">
        <v>2913.24</v>
      </c>
      <c r="K88" s="136">
        <f t="shared" si="11"/>
        <v>109.17349022840975</v>
      </c>
      <c r="L88" s="136">
        <f t="shared" si="12"/>
        <v>104.04428571428571</v>
      </c>
    </row>
    <row r="89" spans="2:12" x14ac:dyDescent="0.25">
      <c r="B89" s="10"/>
      <c r="C89" s="18"/>
      <c r="D89" s="10"/>
      <c r="E89" s="10">
        <v>3239</v>
      </c>
      <c r="F89" s="53" t="s">
        <v>113</v>
      </c>
      <c r="G89" s="134">
        <v>2795.88</v>
      </c>
      <c r="H89" s="117">
        <v>2660</v>
      </c>
      <c r="I89" s="117">
        <v>4160</v>
      </c>
      <c r="J89" s="135">
        <v>5005.8100000000004</v>
      </c>
      <c r="K89" s="136">
        <f t="shared" si="11"/>
        <v>179.04237663991302</v>
      </c>
      <c r="L89" s="136">
        <f t="shared" si="12"/>
        <v>120.33197115384617</v>
      </c>
    </row>
    <row r="90" spans="2:12" ht="24" customHeight="1" x14ac:dyDescent="0.25">
      <c r="B90" s="10"/>
      <c r="C90" s="18"/>
      <c r="D90" s="10">
        <v>324</v>
      </c>
      <c r="E90" s="10"/>
      <c r="F90" s="54" t="s">
        <v>114</v>
      </c>
      <c r="G90" s="143">
        <f>G91</f>
        <v>9.06</v>
      </c>
      <c r="H90" s="119">
        <f>H91</f>
        <v>70</v>
      </c>
      <c r="I90" s="119">
        <f>I91</f>
        <v>60</v>
      </c>
      <c r="J90" s="144">
        <f>J91</f>
        <v>0</v>
      </c>
      <c r="K90" s="136">
        <f t="shared" si="11"/>
        <v>0</v>
      </c>
      <c r="L90" s="136">
        <f t="shared" si="12"/>
        <v>0</v>
      </c>
    </row>
    <row r="91" spans="2:12" x14ac:dyDescent="0.25">
      <c r="B91" s="10"/>
      <c r="C91" s="18"/>
      <c r="D91" s="10"/>
      <c r="E91" s="10">
        <v>3241</v>
      </c>
      <c r="F91" s="58" t="s">
        <v>114</v>
      </c>
      <c r="G91" s="134">
        <v>9.06</v>
      </c>
      <c r="H91" s="117">
        <v>70</v>
      </c>
      <c r="I91" s="117">
        <v>60</v>
      </c>
      <c r="J91" s="142">
        <v>0</v>
      </c>
      <c r="K91" s="136">
        <f t="shared" si="11"/>
        <v>0</v>
      </c>
      <c r="L91" s="136">
        <f t="shared" si="12"/>
        <v>0</v>
      </c>
    </row>
    <row r="92" spans="2:12" x14ac:dyDescent="0.25">
      <c r="B92" s="10"/>
      <c r="C92" s="18"/>
      <c r="D92" s="10">
        <v>329</v>
      </c>
      <c r="E92" s="10"/>
      <c r="F92" s="54" t="s">
        <v>115</v>
      </c>
      <c r="G92" s="119">
        <f>G93+G94+G95+G96+G97+G98</f>
        <v>34949.61</v>
      </c>
      <c r="H92" s="119">
        <f>H93+H94+H95+H96+H97+H98</f>
        <v>28080</v>
      </c>
      <c r="I92" s="119">
        <f>I93+I94+I95+I96+I97+I98</f>
        <v>29062</v>
      </c>
      <c r="J92" s="140">
        <f>J93+J94+J95+J96+J97+J98</f>
        <v>30689.190000000002</v>
      </c>
      <c r="K92" s="136">
        <f t="shared" si="11"/>
        <v>87.80982105379718</v>
      </c>
      <c r="L92" s="136">
        <f t="shared" si="12"/>
        <v>105.59902966072536</v>
      </c>
    </row>
    <row r="93" spans="2:12" x14ac:dyDescent="0.25">
      <c r="B93" s="10"/>
      <c r="C93" s="18"/>
      <c r="D93" s="10"/>
      <c r="E93" s="10">
        <v>3292</v>
      </c>
      <c r="F93" s="53" t="s">
        <v>116</v>
      </c>
      <c r="G93" s="134">
        <v>2810.02</v>
      </c>
      <c r="H93" s="117">
        <v>1590</v>
      </c>
      <c r="I93" s="117">
        <v>2100</v>
      </c>
      <c r="J93" s="135">
        <v>2924.6</v>
      </c>
      <c r="K93" s="136">
        <f t="shared" si="11"/>
        <v>104.07755104945873</v>
      </c>
      <c r="L93" s="136">
        <f t="shared" si="12"/>
        <v>139.26666666666668</v>
      </c>
    </row>
    <row r="94" spans="2:12" x14ac:dyDescent="0.25">
      <c r="B94" s="10"/>
      <c r="C94" s="18"/>
      <c r="D94" s="10"/>
      <c r="E94" s="10">
        <v>3293</v>
      </c>
      <c r="F94" s="53" t="s">
        <v>117</v>
      </c>
      <c r="G94" s="137">
        <v>0</v>
      </c>
      <c r="H94" s="117">
        <v>470</v>
      </c>
      <c r="I94" s="117">
        <v>1000</v>
      </c>
      <c r="J94" s="135">
        <v>3462.5</v>
      </c>
      <c r="K94" s="136" t="e">
        <f t="shared" si="11"/>
        <v>#DIV/0!</v>
      </c>
      <c r="L94" s="136">
        <f t="shared" si="12"/>
        <v>346.25</v>
      </c>
    </row>
    <row r="95" spans="2:12" x14ac:dyDescent="0.25">
      <c r="B95" s="10"/>
      <c r="C95" s="18"/>
      <c r="D95" s="10"/>
      <c r="E95" s="10">
        <v>3294</v>
      </c>
      <c r="F95" s="53" t="s">
        <v>118</v>
      </c>
      <c r="G95" s="134">
        <v>224.3</v>
      </c>
      <c r="H95" s="117">
        <v>70</v>
      </c>
      <c r="I95" s="117">
        <v>65</v>
      </c>
      <c r="J95" s="135">
        <v>318</v>
      </c>
      <c r="K95" s="136">
        <f t="shared" si="11"/>
        <v>141.77440927329468</v>
      </c>
      <c r="L95" s="136">
        <f t="shared" si="12"/>
        <v>489.23076923076928</v>
      </c>
    </row>
    <row r="96" spans="2:12" x14ac:dyDescent="0.25">
      <c r="B96" s="10"/>
      <c r="C96" s="18"/>
      <c r="D96" s="10"/>
      <c r="E96" s="10">
        <v>3295</v>
      </c>
      <c r="F96" s="53" t="s">
        <v>119</v>
      </c>
      <c r="G96" s="134">
        <v>3383.27</v>
      </c>
      <c r="H96" s="117">
        <v>3390</v>
      </c>
      <c r="I96" s="117">
        <v>2007</v>
      </c>
      <c r="J96" s="135">
        <v>2187.36</v>
      </c>
      <c r="K96" s="136">
        <f t="shared" si="11"/>
        <v>64.652244721822385</v>
      </c>
      <c r="L96" s="136">
        <f t="shared" si="12"/>
        <v>108.98654708520179</v>
      </c>
    </row>
    <row r="97" spans="2:12" x14ac:dyDescent="0.25">
      <c r="B97" s="10"/>
      <c r="C97" s="18"/>
      <c r="D97" s="10"/>
      <c r="E97" s="10">
        <v>3296</v>
      </c>
      <c r="F97" s="53" t="s">
        <v>120</v>
      </c>
      <c r="G97" s="134">
        <v>7590.08</v>
      </c>
      <c r="H97" s="117">
        <v>2130</v>
      </c>
      <c r="I97" s="117">
        <v>2130</v>
      </c>
      <c r="J97" s="135">
        <v>580.66</v>
      </c>
      <c r="K97" s="136">
        <f t="shared" si="11"/>
        <v>7.65024874573127</v>
      </c>
      <c r="L97" s="136">
        <f t="shared" si="12"/>
        <v>27.261032863849767</v>
      </c>
    </row>
    <row r="98" spans="2:12" x14ac:dyDescent="0.25">
      <c r="B98" s="10"/>
      <c r="C98" s="18"/>
      <c r="D98" s="10"/>
      <c r="E98" s="10">
        <v>3299</v>
      </c>
      <c r="F98" s="53" t="s">
        <v>121</v>
      </c>
      <c r="G98" s="134">
        <v>20941.939999999999</v>
      </c>
      <c r="H98" s="117">
        <v>20430</v>
      </c>
      <c r="I98" s="117">
        <v>21760</v>
      </c>
      <c r="J98" s="135">
        <v>21216.07</v>
      </c>
      <c r="K98" s="136">
        <f t="shared" si="11"/>
        <v>101.30900002578558</v>
      </c>
      <c r="L98" s="136">
        <f t="shared" si="12"/>
        <v>97.500321691176467</v>
      </c>
    </row>
    <row r="99" spans="2:12" x14ac:dyDescent="0.25">
      <c r="B99" s="10"/>
      <c r="C99" s="18">
        <v>34</v>
      </c>
      <c r="D99" s="10"/>
      <c r="E99" s="10"/>
      <c r="F99" s="50" t="s">
        <v>122</v>
      </c>
      <c r="G99" s="119">
        <f>G100</f>
        <v>6439.5</v>
      </c>
      <c r="H99" s="119">
        <f>H100</f>
        <v>3000</v>
      </c>
      <c r="I99" s="119">
        <f>I100</f>
        <v>3030</v>
      </c>
      <c r="J99" s="140">
        <f>J100</f>
        <v>2097.98</v>
      </c>
      <c r="K99" s="136">
        <f t="shared" si="11"/>
        <v>32.579858684680488</v>
      </c>
      <c r="L99" s="136">
        <f t="shared" si="12"/>
        <v>69.240264026402642</v>
      </c>
    </row>
    <row r="100" spans="2:12" x14ac:dyDescent="0.25">
      <c r="B100" s="10"/>
      <c r="C100" s="18"/>
      <c r="D100" s="10">
        <v>343</v>
      </c>
      <c r="E100" s="10"/>
      <c r="F100" s="54" t="s">
        <v>125</v>
      </c>
      <c r="G100" s="119">
        <f>G101+G102</f>
        <v>6439.5</v>
      </c>
      <c r="H100" s="119">
        <f>H101+H102</f>
        <v>3000</v>
      </c>
      <c r="I100" s="119">
        <f>I101+I102</f>
        <v>3030</v>
      </c>
      <c r="J100" s="140">
        <f>J101+J102</f>
        <v>2097.98</v>
      </c>
      <c r="K100" s="136">
        <f t="shared" si="11"/>
        <v>32.579858684680488</v>
      </c>
      <c r="L100" s="136">
        <f t="shared" si="12"/>
        <v>69.240264026402642</v>
      </c>
    </row>
    <row r="101" spans="2:12" x14ac:dyDescent="0.25">
      <c r="B101" s="10"/>
      <c r="C101" s="18"/>
      <c r="D101" s="10"/>
      <c r="E101" s="56">
        <v>3431</v>
      </c>
      <c r="F101" s="55" t="s">
        <v>123</v>
      </c>
      <c r="G101" s="134">
        <v>1364.11</v>
      </c>
      <c r="H101" s="117">
        <v>1000</v>
      </c>
      <c r="I101" s="117">
        <v>1040</v>
      </c>
      <c r="J101" s="135">
        <v>1503.77</v>
      </c>
      <c r="K101" s="136">
        <f t="shared" si="11"/>
        <v>110.23817727309381</v>
      </c>
      <c r="L101" s="136">
        <f t="shared" si="12"/>
        <v>144.59326923076924</v>
      </c>
    </row>
    <row r="102" spans="2:12" x14ac:dyDescent="0.25">
      <c r="B102" s="10"/>
      <c r="C102" s="18"/>
      <c r="D102" s="10"/>
      <c r="E102" s="10">
        <v>3433</v>
      </c>
      <c r="F102" s="53" t="s">
        <v>124</v>
      </c>
      <c r="G102" s="134">
        <v>5075.3900000000003</v>
      </c>
      <c r="H102" s="117">
        <v>2000</v>
      </c>
      <c r="I102" s="117">
        <v>1990</v>
      </c>
      <c r="J102" s="135">
        <v>594.21</v>
      </c>
      <c r="K102" s="136">
        <f t="shared" si="11"/>
        <v>11.707671725719599</v>
      </c>
      <c r="L102" s="136">
        <f t="shared" si="12"/>
        <v>29.859798994974877</v>
      </c>
    </row>
    <row r="103" spans="2:12" x14ac:dyDescent="0.25">
      <c r="B103" s="10"/>
      <c r="C103" s="18">
        <v>38</v>
      </c>
      <c r="D103" s="10"/>
      <c r="E103" s="10"/>
      <c r="F103" s="54" t="s">
        <v>127</v>
      </c>
      <c r="G103" s="119">
        <f>G104</f>
        <v>869.58</v>
      </c>
      <c r="H103" s="119">
        <f>H104</f>
        <v>1682.98</v>
      </c>
      <c r="I103" s="119">
        <f>I104</f>
        <v>1682.98</v>
      </c>
      <c r="J103" s="140">
        <f>J104</f>
        <v>3163.77</v>
      </c>
      <c r="K103" s="136">
        <f t="shared" si="11"/>
        <v>363.82736493479609</v>
      </c>
      <c r="L103" s="136">
        <f t="shared" si="12"/>
        <v>187.98619116091695</v>
      </c>
    </row>
    <row r="104" spans="2:12" x14ac:dyDescent="0.25">
      <c r="B104" s="10"/>
      <c r="C104" s="18"/>
      <c r="D104" s="10">
        <v>381</v>
      </c>
      <c r="E104" s="10"/>
      <c r="F104" s="54" t="s">
        <v>85</v>
      </c>
      <c r="G104" s="119">
        <f>G105+G106</f>
        <v>869.58</v>
      </c>
      <c r="H104" s="117">
        <f>H105+H106</f>
        <v>1682.98</v>
      </c>
      <c r="I104" s="117">
        <f>I105+I106</f>
        <v>1682.98</v>
      </c>
      <c r="J104" s="140">
        <f>J105+J106</f>
        <v>3163.77</v>
      </c>
      <c r="K104" s="136">
        <f t="shared" si="11"/>
        <v>363.82736493479609</v>
      </c>
      <c r="L104" s="136">
        <f t="shared" si="12"/>
        <v>187.98619116091695</v>
      </c>
    </row>
    <row r="105" spans="2:12" x14ac:dyDescent="0.25">
      <c r="B105" s="10"/>
      <c r="C105" s="18"/>
      <c r="D105" s="10"/>
      <c r="E105" s="10">
        <v>3811</v>
      </c>
      <c r="F105" s="53" t="s">
        <v>126</v>
      </c>
      <c r="G105" s="134">
        <v>869.58</v>
      </c>
      <c r="H105" s="117">
        <v>500</v>
      </c>
      <c r="I105" s="117">
        <v>500</v>
      </c>
      <c r="J105" s="135">
        <v>1980.75</v>
      </c>
      <c r="K105" s="136">
        <f t="shared" si="11"/>
        <v>227.78237769957909</v>
      </c>
      <c r="L105" s="136">
        <f t="shared" si="12"/>
        <v>396.15</v>
      </c>
    </row>
    <row r="106" spans="2:12" x14ac:dyDescent="0.25">
      <c r="B106" s="10"/>
      <c r="C106" s="18"/>
      <c r="D106" s="10"/>
      <c r="E106" s="10">
        <v>3812</v>
      </c>
      <c r="F106" s="58" t="s">
        <v>128</v>
      </c>
      <c r="G106" s="134">
        <v>0</v>
      </c>
      <c r="H106" s="117">
        <v>1182.98</v>
      </c>
      <c r="I106" s="117">
        <v>1182.98</v>
      </c>
      <c r="J106" s="135">
        <v>1183.02</v>
      </c>
      <c r="K106" s="136" t="e">
        <f t="shared" si="11"/>
        <v>#DIV/0!</v>
      </c>
      <c r="L106" s="136">
        <f t="shared" si="12"/>
        <v>100.00338129131514</v>
      </c>
    </row>
    <row r="107" spans="2:12" x14ac:dyDescent="0.25">
      <c r="B107" s="12">
        <v>4</v>
      </c>
      <c r="C107" s="12"/>
      <c r="D107" s="12"/>
      <c r="E107" s="12"/>
      <c r="F107" s="16" t="s">
        <v>6</v>
      </c>
      <c r="G107" s="119">
        <f>G108+G112</f>
        <v>7352.4900000000007</v>
      </c>
      <c r="H107" s="119">
        <f>H108</f>
        <v>7040</v>
      </c>
      <c r="I107" s="119">
        <f>I108</f>
        <v>6900</v>
      </c>
      <c r="J107" s="140">
        <f>J108</f>
        <v>2970.42</v>
      </c>
      <c r="K107" s="136">
        <f t="shared" si="11"/>
        <v>40.400190955717044</v>
      </c>
      <c r="L107" s="136">
        <f t="shared" si="12"/>
        <v>43.049565217391304</v>
      </c>
    </row>
    <row r="108" spans="2:12" ht="27.75" customHeight="1" x14ac:dyDescent="0.25">
      <c r="B108" s="13"/>
      <c r="C108" s="13">
        <v>42</v>
      </c>
      <c r="D108" s="13"/>
      <c r="E108" s="13"/>
      <c r="F108" s="61" t="s">
        <v>129</v>
      </c>
      <c r="G108" s="119">
        <f>G109</f>
        <v>6091.5700000000006</v>
      </c>
      <c r="H108" s="119">
        <f>H109+H112</f>
        <v>7040</v>
      </c>
      <c r="I108" s="119">
        <f>I109+I112</f>
        <v>6900</v>
      </c>
      <c r="J108" s="140">
        <f>J109+J112</f>
        <v>2970.42</v>
      </c>
      <c r="K108" s="136">
        <f t="shared" si="11"/>
        <v>48.762798424708244</v>
      </c>
      <c r="L108" s="136">
        <f t="shared" si="12"/>
        <v>43.049565217391304</v>
      </c>
    </row>
    <row r="109" spans="2:12" x14ac:dyDescent="0.25">
      <c r="B109" s="13"/>
      <c r="C109" s="13"/>
      <c r="D109" s="10">
        <v>422</v>
      </c>
      <c r="E109" s="10"/>
      <c r="F109" s="60" t="s">
        <v>133</v>
      </c>
      <c r="G109" s="119">
        <f>G110+G111</f>
        <v>6091.5700000000006</v>
      </c>
      <c r="H109" s="119">
        <f>H111+H110</f>
        <v>5050</v>
      </c>
      <c r="I109" s="119">
        <f>I111+I110</f>
        <v>5500</v>
      </c>
      <c r="J109" s="140">
        <f>J110+J111</f>
        <v>1709.3600000000001</v>
      </c>
      <c r="K109" s="136">
        <f t="shared" si="11"/>
        <v>28.061074566983553</v>
      </c>
      <c r="L109" s="136">
        <f t="shared" si="12"/>
        <v>31.079272727272727</v>
      </c>
    </row>
    <row r="110" spans="2:12" x14ac:dyDescent="0.25">
      <c r="B110" s="13"/>
      <c r="C110" s="13"/>
      <c r="D110" s="10"/>
      <c r="E110" s="10">
        <v>4221</v>
      </c>
      <c r="F110" s="58" t="s">
        <v>130</v>
      </c>
      <c r="G110" s="117">
        <v>5092.1000000000004</v>
      </c>
      <c r="H110" s="117">
        <v>3190</v>
      </c>
      <c r="I110" s="117">
        <v>1500</v>
      </c>
      <c r="J110" s="122">
        <v>1549.4</v>
      </c>
      <c r="K110" s="136">
        <f t="shared" si="11"/>
        <v>30.427524989689914</v>
      </c>
      <c r="L110" s="136">
        <f t="shared" si="12"/>
        <v>103.29333333333335</v>
      </c>
    </row>
    <row r="111" spans="2:12" x14ac:dyDescent="0.25">
      <c r="B111" s="13"/>
      <c r="C111" s="13"/>
      <c r="D111" s="10"/>
      <c r="E111" s="10">
        <v>4227</v>
      </c>
      <c r="F111" s="59" t="s">
        <v>131</v>
      </c>
      <c r="G111" s="117">
        <v>999.47</v>
      </c>
      <c r="H111" s="117">
        <v>1860</v>
      </c>
      <c r="I111" s="117">
        <v>4000</v>
      </c>
      <c r="J111" s="122">
        <v>159.96</v>
      </c>
      <c r="K111" s="136">
        <f t="shared" si="11"/>
        <v>16.004482375659098</v>
      </c>
      <c r="L111" s="136">
        <f t="shared" si="12"/>
        <v>3.9990000000000006</v>
      </c>
    </row>
    <row r="112" spans="2:12" ht="27.75" customHeight="1" x14ac:dyDescent="0.25">
      <c r="B112" s="13"/>
      <c r="C112" s="13"/>
      <c r="D112" s="10">
        <v>424</v>
      </c>
      <c r="E112" s="10"/>
      <c r="F112" s="60" t="s">
        <v>132</v>
      </c>
      <c r="G112" s="119">
        <f>G113</f>
        <v>1260.92</v>
      </c>
      <c r="H112" s="119">
        <f>H113</f>
        <v>1990</v>
      </c>
      <c r="I112" s="119">
        <f>I113</f>
        <v>1400</v>
      </c>
      <c r="J112" s="140">
        <f>J113</f>
        <v>1261.06</v>
      </c>
      <c r="K112" s="136">
        <f t="shared" si="11"/>
        <v>100.01110300415567</v>
      </c>
      <c r="L112" s="136">
        <f t="shared" si="12"/>
        <v>90.075714285714284</v>
      </c>
    </row>
    <row r="113" spans="2:12" x14ac:dyDescent="0.25">
      <c r="B113" s="13"/>
      <c r="C113" s="13"/>
      <c r="D113" s="10"/>
      <c r="E113" s="10">
        <v>4241</v>
      </c>
      <c r="F113" s="58" t="s">
        <v>134</v>
      </c>
      <c r="G113" s="117">
        <v>1260.92</v>
      </c>
      <c r="H113" s="117">
        <v>1990</v>
      </c>
      <c r="I113" s="117">
        <v>1400</v>
      </c>
      <c r="J113" s="122">
        <v>1261.06</v>
      </c>
      <c r="K113" s="136">
        <f t="shared" si="11"/>
        <v>100.01110300415567</v>
      </c>
      <c r="L113" s="136">
        <f t="shared" si="12"/>
        <v>90.075714285714284</v>
      </c>
    </row>
    <row r="116" spans="2:12" ht="15" customHeight="1" x14ac:dyDescent="0.25">
      <c r="B116" s="31"/>
      <c r="C116" s="31"/>
      <c r="D116" s="31"/>
      <c r="E116" s="31"/>
      <c r="F116" s="31"/>
      <c r="G116" s="31"/>
      <c r="H116" s="31"/>
      <c r="I116" s="31"/>
      <c r="J116" s="79"/>
      <c r="K116" s="31"/>
      <c r="L116" s="31"/>
    </row>
    <row r="117" spans="2:12" ht="25.5" customHeight="1" x14ac:dyDescent="0.25">
      <c r="B117" s="31"/>
      <c r="C117" s="208" t="s">
        <v>228</v>
      </c>
      <c r="D117" s="208"/>
      <c r="E117" s="31"/>
      <c r="F117" s="31"/>
      <c r="G117" s="31"/>
      <c r="H117" s="31"/>
      <c r="I117" s="31"/>
      <c r="J117" s="193" t="s">
        <v>226</v>
      </c>
      <c r="K117" s="193"/>
      <c r="L117" s="31"/>
    </row>
    <row r="118" spans="2:12" ht="4.5" customHeight="1" x14ac:dyDescent="0.25">
      <c r="B118" s="31"/>
      <c r="C118" s="31"/>
      <c r="D118" s="31"/>
      <c r="E118" s="31"/>
      <c r="F118" s="31"/>
      <c r="G118" s="31"/>
      <c r="H118" s="31"/>
      <c r="I118" s="31"/>
      <c r="J118" s="79"/>
      <c r="K118" s="31"/>
      <c r="L118" s="31"/>
    </row>
    <row r="119" spans="2:12" ht="17.25" x14ac:dyDescent="0.3">
      <c r="C119" s="86" t="s">
        <v>229</v>
      </c>
    </row>
    <row r="120" spans="2:12" ht="17.25" x14ac:dyDescent="0.25">
      <c r="J120" s="193" t="s">
        <v>227</v>
      </c>
      <c r="K120" s="193"/>
    </row>
  </sheetData>
  <protectedRanges>
    <protectedRange algorithmName="SHA-512" hashValue="R8frfBQ/MhInQYm+jLEgMwgPwCkrGPIUaxyIFLRSCn/+fIsUU6bmJDax/r7gTh2PEAEvgODYwg0rRRjqSM/oww==" saltValue="tbZzHO5lCNHCDH5y3XGZag==" spinCount="100000" sqref="F29" name="Range1"/>
    <protectedRange algorithmName="SHA-512" hashValue="R8frfBQ/MhInQYm+jLEgMwgPwCkrGPIUaxyIFLRSCn/+fIsUU6bmJDax/r7gTh2PEAEvgODYwg0rRRjqSM/oww==" saltValue="tbZzHO5lCNHCDH5y3XGZag==" spinCount="100000" sqref="F30" name="Range1_1"/>
    <protectedRange algorithmName="SHA-512" hashValue="R8frfBQ/MhInQYm+jLEgMwgPwCkrGPIUaxyIFLRSCn/+fIsUU6bmJDax/r7gTh2PEAEvgODYwg0rRRjqSM/oww==" saltValue="tbZzHO5lCNHCDH5y3XGZag==" spinCount="100000" sqref="F38" name="Range1_2"/>
    <protectedRange algorithmName="SHA-512" hashValue="R8frfBQ/MhInQYm+jLEgMwgPwCkrGPIUaxyIFLRSCn/+fIsUU6bmJDax/r7gTh2PEAEvgODYwg0rRRjqSM/oww==" saltValue="tbZzHO5lCNHCDH5y3XGZag==" spinCount="100000" sqref="F39" name="Range1_3"/>
    <protectedRange algorithmName="SHA-512" hashValue="R8frfBQ/MhInQYm+jLEgMwgPwCkrGPIUaxyIFLRSCn/+fIsUU6bmJDax/r7gTh2PEAEvgODYwg0rRRjqSM/oww==" saltValue="tbZzHO5lCNHCDH5y3XGZag==" spinCount="100000" sqref="F36" name="Range1_4"/>
    <protectedRange algorithmName="SHA-512" hashValue="R8frfBQ/MhInQYm+jLEgMwgPwCkrGPIUaxyIFLRSCn/+fIsUU6bmJDax/r7gTh2PEAEvgODYwg0rRRjqSM/oww==" saltValue="tbZzHO5lCNHCDH5y3XGZag==" spinCount="100000" sqref="F32" name="Range1_5"/>
    <protectedRange algorithmName="SHA-512" hashValue="R8frfBQ/MhInQYm+jLEgMwgPwCkrGPIUaxyIFLRSCn/+fIsUU6bmJDax/r7gTh2PEAEvgODYwg0rRRjqSM/oww==" saltValue="tbZzHO5lCNHCDH5y3XGZag==" spinCount="100000" sqref="F33" name="Range1_7"/>
    <protectedRange algorithmName="SHA-512" hashValue="R8frfBQ/MhInQYm+jLEgMwgPwCkrGPIUaxyIFLRSCn/+fIsUU6bmJDax/r7gTh2PEAEvgODYwg0rRRjqSM/oww==" saltValue="tbZzHO5lCNHCDH5y3XGZag==" spinCount="100000" sqref="F59" name="Range1_8"/>
    <protectedRange algorithmName="SHA-512" hashValue="R8frfBQ/MhInQYm+jLEgMwgPwCkrGPIUaxyIFLRSCn/+fIsUU6bmJDax/r7gTh2PEAEvgODYwg0rRRjqSM/oww==" saltValue="tbZzHO5lCNHCDH5y3XGZag==" spinCount="100000" sqref="F60" name="Range1_9"/>
    <protectedRange algorithmName="SHA-512" hashValue="R8frfBQ/MhInQYm+jLEgMwgPwCkrGPIUaxyIFLRSCn/+fIsUU6bmJDax/r7gTh2PEAEvgODYwg0rRRjqSM/oww==" saltValue="tbZzHO5lCNHCDH5y3XGZag==" spinCount="100000" sqref="F61" name="Range1_10"/>
    <protectedRange algorithmName="SHA-512" hashValue="R8frfBQ/MhInQYm+jLEgMwgPwCkrGPIUaxyIFLRSCn/+fIsUU6bmJDax/r7gTh2PEAEvgODYwg0rRRjqSM/oww==" saltValue="tbZzHO5lCNHCDH5y3XGZag==" spinCount="100000" sqref="F62" name="Range1_11"/>
    <protectedRange algorithmName="SHA-512" hashValue="R8frfBQ/MhInQYm+jLEgMwgPwCkrGPIUaxyIFLRSCn/+fIsUU6bmJDax/r7gTh2PEAEvgODYwg0rRRjqSM/oww==" saltValue="tbZzHO5lCNHCDH5y3XGZag==" spinCount="100000" sqref="F63" name="Range1_12"/>
    <protectedRange algorithmName="SHA-512" hashValue="R8frfBQ/MhInQYm+jLEgMwgPwCkrGPIUaxyIFLRSCn/+fIsUU6bmJDax/r7gTh2PEAEvgODYwg0rRRjqSM/oww==" saltValue="tbZzHO5lCNHCDH5y3XGZag==" spinCount="100000" sqref="F64" name="Range1_13"/>
    <protectedRange algorithmName="SHA-512" hashValue="R8frfBQ/MhInQYm+jLEgMwgPwCkrGPIUaxyIFLRSCn/+fIsUU6bmJDax/r7gTh2PEAEvgODYwg0rRRjqSM/oww==" saltValue="tbZzHO5lCNHCDH5y3XGZag==" spinCount="100000" sqref="F65" name="Range1_14"/>
    <protectedRange algorithmName="SHA-512" hashValue="R8frfBQ/MhInQYm+jLEgMwgPwCkrGPIUaxyIFLRSCn/+fIsUU6bmJDax/r7gTh2PEAEvgODYwg0rRRjqSM/oww==" saltValue="tbZzHO5lCNHCDH5y3XGZag==" spinCount="100000" sqref="F69" name="Range1_15"/>
    <protectedRange algorithmName="SHA-512" hashValue="R8frfBQ/MhInQYm+jLEgMwgPwCkrGPIUaxyIFLRSCn/+fIsUU6bmJDax/r7gTh2PEAEvgODYwg0rRRjqSM/oww==" saltValue="tbZzHO5lCNHCDH5y3XGZag==" spinCount="100000" sqref="F72" name="Range1_17"/>
    <protectedRange algorithmName="SHA-512" hashValue="R8frfBQ/MhInQYm+jLEgMwgPwCkrGPIUaxyIFLRSCn/+fIsUU6bmJDax/r7gTh2PEAEvgODYwg0rRRjqSM/oww==" saltValue="tbZzHO5lCNHCDH5y3XGZag==" spinCount="100000" sqref="F70" name="Range1_18"/>
    <protectedRange algorithmName="SHA-512" hashValue="R8frfBQ/MhInQYm+jLEgMwgPwCkrGPIUaxyIFLRSCn/+fIsUU6bmJDax/r7gTh2PEAEvgODYwg0rRRjqSM/oww==" saltValue="tbZzHO5lCNHCDH5y3XGZag==" spinCount="100000" sqref="F71" name="Range1_19"/>
    <protectedRange algorithmName="SHA-512" hashValue="R8frfBQ/MhInQYm+jLEgMwgPwCkrGPIUaxyIFLRSCn/+fIsUU6bmJDax/r7gTh2PEAEvgODYwg0rRRjqSM/oww==" saltValue="tbZzHO5lCNHCDH5y3XGZag==" spinCount="100000" sqref="F73" name="Range1_20"/>
    <protectedRange algorithmName="SHA-512" hashValue="R8frfBQ/MhInQYm+jLEgMwgPwCkrGPIUaxyIFLRSCn/+fIsUU6bmJDax/r7gTh2PEAEvgODYwg0rRRjqSM/oww==" saltValue="tbZzHO5lCNHCDH5y3XGZag==" spinCount="100000" sqref="F74" name="Range1_21"/>
    <protectedRange algorithmName="SHA-512" hashValue="R8frfBQ/MhInQYm+jLEgMwgPwCkrGPIUaxyIFLRSCn/+fIsUU6bmJDax/r7gTh2PEAEvgODYwg0rRRjqSM/oww==" saltValue="tbZzHO5lCNHCDH5y3XGZag==" spinCount="100000" sqref="F75" name="Range1_22"/>
    <protectedRange algorithmName="SHA-512" hashValue="R8frfBQ/MhInQYm+jLEgMwgPwCkrGPIUaxyIFLRSCn/+fIsUU6bmJDax/r7gTh2PEAEvgODYwg0rRRjqSM/oww==" saltValue="tbZzHO5lCNHCDH5y3XGZag==" spinCount="100000" sqref="F76" name="Range1_23"/>
    <protectedRange algorithmName="SHA-512" hashValue="R8frfBQ/MhInQYm+jLEgMwgPwCkrGPIUaxyIFLRSCn/+fIsUU6bmJDax/r7gTh2PEAEvgODYwg0rRRjqSM/oww==" saltValue="tbZzHO5lCNHCDH5y3XGZag==" spinCount="100000" sqref="F77" name="Range1_25"/>
    <protectedRange algorithmName="SHA-512" hashValue="R8frfBQ/MhInQYm+jLEgMwgPwCkrGPIUaxyIFLRSCn/+fIsUU6bmJDax/r7gTh2PEAEvgODYwg0rRRjqSM/oww==" saltValue="tbZzHO5lCNHCDH5y3XGZag==" spinCount="100000" sqref="F78" name="Range1_26"/>
    <protectedRange algorithmName="SHA-512" hashValue="R8frfBQ/MhInQYm+jLEgMwgPwCkrGPIUaxyIFLRSCn/+fIsUU6bmJDax/r7gTh2PEAEvgODYwg0rRRjqSM/oww==" saltValue="tbZzHO5lCNHCDH5y3XGZag==" spinCount="100000" sqref="F79" name="Range1_27"/>
    <protectedRange algorithmName="SHA-512" hashValue="R8frfBQ/MhInQYm+jLEgMwgPwCkrGPIUaxyIFLRSCn/+fIsUU6bmJDax/r7gTh2PEAEvgODYwg0rRRjqSM/oww==" saltValue="tbZzHO5lCNHCDH5y3XGZag==" spinCount="100000" sqref="F80" name="Range1_29"/>
    <protectedRange algorithmName="SHA-512" hashValue="R8frfBQ/MhInQYm+jLEgMwgPwCkrGPIUaxyIFLRSCn/+fIsUU6bmJDax/r7gTh2PEAEvgODYwg0rRRjqSM/oww==" saltValue="tbZzHO5lCNHCDH5y3XGZag==" spinCount="100000" sqref="F81" name="Range1_30"/>
    <protectedRange algorithmName="SHA-512" hashValue="R8frfBQ/MhInQYm+jLEgMwgPwCkrGPIUaxyIFLRSCn/+fIsUU6bmJDax/r7gTh2PEAEvgODYwg0rRRjqSM/oww==" saltValue="tbZzHO5lCNHCDH5y3XGZag==" spinCount="100000" sqref="F82" name="Range1_32"/>
    <protectedRange algorithmName="SHA-512" hashValue="R8frfBQ/MhInQYm+jLEgMwgPwCkrGPIUaxyIFLRSCn/+fIsUU6bmJDax/r7gTh2PEAEvgODYwg0rRRjqSM/oww==" saltValue="tbZzHO5lCNHCDH5y3XGZag==" spinCount="100000" sqref="F83" name="Range1_33"/>
    <protectedRange algorithmName="SHA-512" hashValue="R8frfBQ/MhInQYm+jLEgMwgPwCkrGPIUaxyIFLRSCn/+fIsUU6bmJDax/r7gTh2PEAEvgODYwg0rRRjqSM/oww==" saltValue="tbZzHO5lCNHCDH5y3XGZag==" spinCount="100000" sqref="F84" name="Range1_34"/>
    <protectedRange algorithmName="SHA-512" hashValue="R8frfBQ/MhInQYm+jLEgMwgPwCkrGPIUaxyIFLRSCn/+fIsUU6bmJDax/r7gTh2PEAEvgODYwg0rRRjqSM/oww==" saltValue="tbZzHO5lCNHCDH5y3XGZag==" spinCount="100000" sqref="F85" name="Range1_36"/>
    <protectedRange algorithmName="SHA-512" hashValue="R8frfBQ/MhInQYm+jLEgMwgPwCkrGPIUaxyIFLRSCn/+fIsUU6bmJDax/r7gTh2PEAEvgODYwg0rRRjqSM/oww==" saltValue="tbZzHO5lCNHCDH5y3XGZag==" spinCount="100000" sqref="F86" name="Range1_37"/>
    <protectedRange algorithmName="SHA-512" hashValue="R8frfBQ/MhInQYm+jLEgMwgPwCkrGPIUaxyIFLRSCn/+fIsUU6bmJDax/r7gTh2PEAEvgODYwg0rRRjqSM/oww==" saltValue="tbZzHO5lCNHCDH5y3XGZag==" spinCount="100000" sqref="F87" name="Range1_39"/>
    <protectedRange algorithmName="SHA-512" hashValue="R8frfBQ/MhInQYm+jLEgMwgPwCkrGPIUaxyIFLRSCn/+fIsUU6bmJDax/r7gTh2PEAEvgODYwg0rRRjqSM/oww==" saltValue="tbZzHO5lCNHCDH5y3XGZag==" spinCount="100000" sqref="F88" name="Range1_40"/>
    <protectedRange algorithmName="SHA-512" hashValue="R8frfBQ/MhInQYm+jLEgMwgPwCkrGPIUaxyIFLRSCn/+fIsUU6bmJDax/r7gTh2PEAEvgODYwg0rRRjqSM/oww==" saltValue="tbZzHO5lCNHCDH5y3XGZag==" spinCount="100000" sqref="F89" name="Range1_41"/>
    <protectedRange algorithmName="SHA-512" hashValue="R8frfBQ/MhInQYm+jLEgMwgPwCkrGPIUaxyIFLRSCn/+fIsUU6bmJDax/r7gTh2PEAEvgODYwg0rRRjqSM/oww==" saltValue="tbZzHO5lCNHCDH5y3XGZag==" spinCount="100000" sqref="F90" name="Range1_43"/>
    <protectedRange algorithmName="SHA-512" hashValue="R8frfBQ/MhInQYm+jLEgMwgPwCkrGPIUaxyIFLRSCn/+fIsUU6bmJDax/r7gTh2PEAEvgODYwg0rRRjqSM/oww==" saltValue="tbZzHO5lCNHCDH5y3XGZag==" spinCount="100000" sqref="F91" name="Range1_44"/>
    <protectedRange algorithmName="SHA-512" hashValue="R8frfBQ/MhInQYm+jLEgMwgPwCkrGPIUaxyIFLRSCn/+fIsUU6bmJDax/r7gTh2PEAEvgODYwg0rRRjqSM/oww==" saltValue="tbZzHO5lCNHCDH5y3XGZag==" spinCount="100000" sqref="F92" name="Range1_45"/>
    <protectedRange algorithmName="SHA-512" hashValue="R8frfBQ/MhInQYm+jLEgMwgPwCkrGPIUaxyIFLRSCn/+fIsUU6bmJDax/r7gTh2PEAEvgODYwg0rRRjqSM/oww==" saltValue="tbZzHO5lCNHCDH5y3XGZag==" spinCount="100000" sqref="F93" name="Range1_49"/>
    <protectedRange algorithmName="SHA-512" hashValue="R8frfBQ/MhInQYm+jLEgMwgPwCkrGPIUaxyIFLRSCn/+fIsUU6bmJDax/r7gTh2PEAEvgODYwg0rRRjqSM/oww==" saltValue="tbZzHO5lCNHCDH5y3XGZag==" spinCount="100000" sqref="F94" name="Range1_51"/>
    <protectedRange algorithmName="SHA-512" hashValue="R8frfBQ/MhInQYm+jLEgMwgPwCkrGPIUaxyIFLRSCn/+fIsUU6bmJDax/r7gTh2PEAEvgODYwg0rRRjqSM/oww==" saltValue="tbZzHO5lCNHCDH5y3XGZag==" spinCount="100000" sqref="F95" name="Range1_53"/>
    <protectedRange algorithmName="SHA-512" hashValue="R8frfBQ/MhInQYm+jLEgMwgPwCkrGPIUaxyIFLRSCn/+fIsUU6bmJDax/r7gTh2PEAEvgODYwg0rRRjqSM/oww==" saltValue="tbZzHO5lCNHCDH5y3XGZag==" spinCount="100000" sqref="F96" name="Range1_55"/>
    <protectedRange algorithmName="SHA-512" hashValue="R8frfBQ/MhInQYm+jLEgMwgPwCkrGPIUaxyIFLRSCn/+fIsUU6bmJDax/r7gTh2PEAEvgODYwg0rRRjqSM/oww==" saltValue="tbZzHO5lCNHCDH5y3XGZag==" spinCount="100000" sqref="F97" name="Range1_56"/>
    <protectedRange algorithmName="SHA-512" hashValue="R8frfBQ/MhInQYm+jLEgMwgPwCkrGPIUaxyIFLRSCn/+fIsUU6bmJDax/r7gTh2PEAEvgODYwg0rRRjqSM/oww==" saltValue="tbZzHO5lCNHCDH5y3XGZag==" spinCount="100000" sqref="F98" name="Range1_57"/>
    <protectedRange algorithmName="SHA-512" hashValue="R8frfBQ/MhInQYm+jLEgMwgPwCkrGPIUaxyIFLRSCn/+fIsUU6bmJDax/r7gTh2PEAEvgODYwg0rRRjqSM/oww==" saltValue="tbZzHO5lCNHCDH5y3XGZag==" spinCount="100000" sqref="F99" name="Range1_59"/>
    <protectedRange algorithmName="SHA-512" hashValue="R8frfBQ/MhInQYm+jLEgMwgPwCkrGPIUaxyIFLRSCn/+fIsUU6bmJDax/r7gTh2PEAEvgODYwg0rRRjqSM/oww==" saltValue="tbZzHO5lCNHCDH5y3XGZag==" spinCount="100000" sqref="F100" name="Range1_60"/>
    <protectedRange algorithmName="SHA-512" hashValue="R8frfBQ/MhInQYm+jLEgMwgPwCkrGPIUaxyIFLRSCn/+fIsUU6bmJDax/r7gTh2PEAEvgODYwg0rRRjqSM/oww==" saltValue="tbZzHO5lCNHCDH5y3XGZag==" spinCount="100000" sqref="F101" name="Range1_61"/>
    <protectedRange algorithmName="SHA-512" hashValue="R8frfBQ/MhInQYm+jLEgMwgPwCkrGPIUaxyIFLRSCn/+fIsUU6bmJDax/r7gTh2PEAEvgODYwg0rRRjqSM/oww==" saltValue="tbZzHO5lCNHCDH5y3XGZag==" spinCount="100000" sqref="F102" name="Range1_63"/>
    <protectedRange algorithmName="SHA-512" hashValue="R8frfBQ/MhInQYm+jLEgMwgPwCkrGPIUaxyIFLRSCn/+fIsUU6bmJDax/r7gTh2PEAEvgODYwg0rRRjqSM/oww==" saltValue="tbZzHO5lCNHCDH5y3XGZag==" spinCount="100000" sqref="F103" name="Range1_64"/>
    <protectedRange algorithmName="SHA-512" hashValue="R8frfBQ/MhInQYm+jLEgMwgPwCkrGPIUaxyIFLRSCn/+fIsUU6bmJDax/r7gTh2PEAEvgODYwg0rRRjqSM/oww==" saltValue="tbZzHO5lCNHCDH5y3XGZag==" spinCount="100000" sqref="F105" name="Range1_65"/>
    <protectedRange algorithmName="SHA-512" hashValue="R8frfBQ/MhInQYm+jLEgMwgPwCkrGPIUaxyIFLRSCn/+fIsUU6bmJDax/r7gTh2PEAEvgODYwg0rRRjqSM/oww==" saltValue="tbZzHO5lCNHCDH5y3XGZag==" spinCount="100000" sqref="F104" name="Range1_66"/>
    <protectedRange algorithmName="SHA-512" hashValue="R8frfBQ/MhInQYm+jLEgMwgPwCkrGPIUaxyIFLRSCn/+fIsUU6bmJDax/r7gTh2PEAEvgODYwg0rRRjqSM/oww==" saltValue="tbZzHO5lCNHCDH5y3XGZag==" spinCount="100000" sqref="G25" name="Range1_68"/>
    <protectedRange algorithmName="SHA-512" hashValue="R8frfBQ/MhInQYm+jLEgMwgPwCkrGPIUaxyIFLRSCn/+fIsUU6bmJDax/r7gTh2PEAEvgODYwg0rRRjqSM/oww==" saltValue="tbZzHO5lCNHCDH5y3XGZag==" spinCount="100000" sqref="G22" name="Range1_73"/>
    <protectedRange algorithmName="SHA-512" hashValue="R8frfBQ/MhInQYm+jLEgMwgPwCkrGPIUaxyIFLRSCn/+fIsUU6bmJDax/r7gTh2PEAEvgODYwg0rRRjqSM/oww==" saltValue="tbZzHO5lCNHCDH5y3XGZag==" spinCount="100000" sqref="G31" name="Range1_74"/>
    <protectedRange algorithmName="SHA-512" hashValue="R8frfBQ/MhInQYm+jLEgMwgPwCkrGPIUaxyIFLRSCn/+fIsUU6bmJDax/r7gTh2PEAEvgODYwg0rRRjqSM/oww==" saltValue="tbZzHO5lCNHCDH5y3XGZag==" spinCount="100000" sqref="G28" name="Range1_75"/>
    <protectedRange algorithmName="SHA-512" hashValue="R8frfBQ/MhInQYm+jLEgMwgPwCkrGPIUaxyIFLRSCn/+fIsUU6bmJDax/r7gTh2PEAEvgODYwg0rRRjqSM/oww==" saltValue="tbZzHO5lCNHCDH5y3XGZag==" spinCount="100000" sqref="G37" name="Range1_76"/>
    <protectedRange algorithmName="SHA-512" hashValue="R8frfBQ/MhInQYm+jLEgMwgPwCkrGPIUaxyIFLRSCn/+fIsUU6bmJDax/r7gTh2PEAEvgODYwg0rRRjqSM/oww==" saltValue="tbZzHO5lCNHCDH5y3XGZag==" spinCount="100000" sqref="G40" name="Range1_77"/>
    <protectedRange algorithmName="SHA-512" hashValue="R8frfBQ/MhInQYm+jLEgMwgPwCkrGPIUaxyIFLRSCn/+fIsUU6bmJDax/r7gTh2PEAEvgODYwg0rRRjqSM/oww==" saltValue="tbZzHO5lCNHCDH5y3XGZag==" spinCount="100000" sqref="G34" name="Range1_78"/>
    <protectedRange algorithmName="SHA-512" hashValue="R8frfBQ/MhInQYm+jLEgMwgPwCkrGPIUaxyIFLRSCn/+fIsUU6bmJDax/r7gTh2PEAEvgODYwg0rRRjqSM/oww==" saltValue="tbZzHO5lCNHCDH5y3XGZag==" spinCount="100000" sqref="J19" name="Range1_79"/>
    <protectedRange algorithmName="SHA-512" hashValue="R8frfBQ/MhInQYm+jLEgMwgPwCkrGPIUaxyIFLRSCn/+fIsUU6bmJDax/r7gTh2PEAEvgODYwg0rRRjqSM/oww==" saltValue="tbZzHO5lCNHCDH5y3XGZag==" spinCount="100000" sqref="J22" name="Range1_80"/>
    <protectedRange algorithmName="SHA-512" hashValue="R8frfBQ/MhInQYm+jLEgMwgPwCkrGPIUaxyIFLRSCn/+fIsUU6bmJDax/r7gTh2PEAEvgODYwg0rRRjqSM/oww==" saltValue="tbZzHO5lCNHCDH5y3XGZag==" spinCount="100000" sqref="J28" name="Range1_82"/>
    <protectedRange algorithmName="SHA-512" hashValue="R8frfBQ/MhInQYm+jLEgMwgPwCkrGPIUaxyIFLRSCn/+fIsUU6bmJDax/r7gTh2PEAEvgODYwg0rRRjqSM/oww==" saltValue="tbZzHO5lCNHCDH5y3XGZag==" spinCount="100000" sqref="J34" name="Range1_83"/>
    <protectedRange algorithmName="SHA-512" hashValue="R8frfBQ/MhInQYm+jLEgMwgPwCkrGPIUaxyIFLRSCn/+fIsUU6bmJDax/r7gTh2PEAEvgODYwg0rRRjqSM/oww==" saltValue="tbZzHO5lCNHCDH5y3XGZag==" spinCount="100000" sqref="J40" name="Range1_84"/>
    <protectedRange algorithmName="SHA-512" hashValue="R8frfBQ/MhInQYm+jLEgMwgPwCkrGPIUaxyIFLRSCn/+fIsUU6bmJDax/r7gTh2PEAEvgODYwg0rRRjqSM/oww==" saltValue="tbZzHO5lCNHCDH5y3XGZag==" spinCount="100000" sqref="J37" name="Range1_86"/>
    <protectedRange algorithmName="SHA-512" hashValue="R8frfBQ/MhInQYm+jLEgMwgPwCkrGPIUaxyIFLRSCn/+fIsUU6bmJDax/r7gTh2PEAEvgODYwg0rRRjqSM/oww==" saltValue="tbZzHO5lCNHCDH5y3XGZag==" spinCount="100000" sqref="G58" name="Range1_87"/>
    <protectedRange algorithmName="SHA-512" hashValue="R8frfBQ/MhInQYm+jLEgMwgPwCkrGPIUaxyIFLRSCn/+fIsUU6bmJDax/r7gTh2PEAEvgODYwg0rRRjqSM/oww==" saltValue="tbZzHO5lCNHCDH5y3XGZag==" spinCount="100000" sqref="J58" name="Range1_88"/>
    <protectedRange algorithmName="SHA-512" hashValue="R8frfBQ/MhInQYm+jLEgMwgPwCkrGPIUaxyIFLRSCn/+fIsUU6bmJDax/r7gTh2PEAEvgODYwg0rRRjqSM/oww==" saltValue="tbZzHO5lCNHCDH5y3XGZag==" spinCount="100000" sqref="G59" name="Range1_89"/>
    <protectedRange algorithmName="SHA-512" hashValue="R8frfBQ/MhInQYm+jLEgMwgPwCkrGPIUaxyIFLRSCn/+fIsUU6bmJDax/r7gTh2PEAEvgODYwg0rRRjqSM/oww==" saltValue="tbZzHO5lCNHCDH5y3XGZag==" spinCount="100000" sqref="J59" name="Range1_90"/>
    <protectedRange algorithmName="SHA-512" hashValue="R8frfBQ/MhInQYm+jLEgMwgPwCkrGPIUaxyIFLRSCn/+fIsUU6bmJDax/r7gTh2PEAEvgODYwg0rRRjqSM/oww==" saltValue="tbZzHO5lCNHCDH5y3XGZag==" spinCount="100000" sqref="G61" name="Range1_91"/>
    <protectedRange algorithmName="SHA-512" hashValue="R8frfBQ/MhInQYm+jLEgMwgPwCkrGPIUaxyIFLRSCn/+fIsUU6bmJDax/r7gTh2PEAEvgODYwg0rRRjqSM/oww==" saltValue="tbZzHO5lCNHCDH5y3XGZag==" spinCount="100000" sqref="J61" name="Range1_92"/>
    <protectedRange algorithmName="SHA-512" hashValue="R8frfBQ/MhInQYm+jLEgMwgPwCkrGPIUaxyIFLRSCn/+fIsUU6bmJDax/r7gTh2PEAEvgODYwg0rRRjqSM/oww==" saltValue="tbZzHO5lCNHCDH5y3XGZag==" spinCount="100000" sqref="G64" name="Range1_93"/>
    <protectedRange algorithmName="SHA-512" hashValue="R8frfBQ/MhInQYm+jLEgMwgPwCkrGPIUaxyIFLRSCn/+fIsUU6bmJDax/r7gTh2PEAEvgODYwg0rRRjqSM/oww==" saltValue="tbZzHO5lCNHCDH5y3XGZag==" spinCount="100000" sqref="J64" name="Range1_95"/>
    <protectedRange algorithmName="SHA-512" hashValue="R8frfBQ/MhInQYm+jLEgMwgPwCkrGPIUaxyIFLRSCn/+fIsUU6bmJDax/r7gTh2PEAEvgODYwg0rRRjqSM/oww==" saltValue="tbZzHO5lCNHCDH5y3XGZag==" spinCount="100000" sqref="G65" name="Range1_97"/>
    <protectedRange algorithmName="SHA-512" hashValue="R8frfBQ/MhInQYm+jLEgMwgPwCkrGPIUaxyIFLRSCn/+fIsUU6bmJDax/r7gTh2PEAEvgODYwg0rRRjqSM/oww==" saltValue="tbZzHO5lCNHCDH5y3XGZag==" spinCount="100000" sqref="J65" name="Range1_99"/>
  </protectedRanges>
  <mergeCells count="10">
    <mergeCell ref="J117:K117"/>
    <mergeCell ref="J120:K120"/>
    <mergeCell ref="B7:L7"/>
    <mergeCell ref="B9:L9"/>
    <mergeCell ref="B11:L11"/>
    <mergeCell ref="B53:F53"/>
    <mergeCell ref="B14:F14"/>
    <mergeCell ref="B52:F52"/>
    <mergeCell ref="B13:F13"/>
    <mergeCell ref="C117:D117"/>
  </mergeCells>
  <conditionalFormatting sqref="G25">
    <cfRule type="cellIs" dxfId="110" priority="81" operator="lessThan">
      <formula>0</formula>
    </cfRule>
  </conditionalFormatting>
  <conditionalFormatting sqref="G91">
    <cfRule type="cellIs" dxfId="109" priority="21" operator="lessThan">
      <formula>-0.001</formula>
    </cfRule>
  </conditionalFormatting>
  <conditionalFormatting sqref="G22">
    <cfRule type="cellIs" dxfId="108" priority="78" operator="lessThan">
      <formula>-0.001</formula>
    </cfRule>
  </conditionalFormatting>
  <conditionalFormatting sqref="G31">
    <cfRule type="cellIs" dxfId="107" priority="77" operator="lessThan">
      <formula>-0.001</formula>
    </cfRule>
  </conditionalFormatting>
  <conditionalFormatting sqref="G28">
    <cfRule type="cellIs" dxfId="106" priority="76" operator="lessThan">
      <formula>-0.001</formula>
    </cfRule>
  </conditionalFormatting>
  <conditionalFormatting sqref="G37">
    <cfRule type="cellIs" dxfId="105" priority="75" operator="lessThan">
      <formula>-0.001</formula>
    </cfRule>
  </conditionalFormatting>
  <conditionalFormatting sqref="G40">
    <cfRule type="cellIs" dxfId="104" priority="74" operator="lessThan">
      <formula>-0.001</formula>
    </cfRule>
  </conditionalFormatting>
  <conditionalFormatting sqref="G34">
    <cfRule type="cellIs" dxfId="103" priority="73" operator="lessThan">
      <formula>-0.001</formula>
    </cfRule>
  </conditionalFormatting>
  <conditionalFormatting sqref="J19">
    <cfRule type="cellIs" dxfId="102" priority="72" operator="lessThan">
      <formula>-0.001</formula>
    </cfRule>
  </conditionalFormatting>
  <conditionalFormatting sqref="J22">
    <cfRule type="cellIs" dxfId="101" priority="71" operator="lessThan">
      <formula>-0.001</formula>
    </cfRule>
  </conditionalFormatting>
  <conditionalFormatting sqref="G105:G106">
    <cfRule type="cellIs" dxfId="100" priority="5" operator="lessThan">
      <formula>-0.001</formula>
    </cfRule>
  </conditionalFormatting>
  <conditionalFormatting sqref="J28">
    <cfRule type="cellIs" dxfId="99" priority="70" operator="lessThan">
      <formula>-0.001</formula>
    </cfRule>
  </conditionalFormatting>
  <conditionalFormatting sqref="J34">
    <cfRule type="cellIs" dxfId="98" priority="69" operator="lessThan">
      <formula>-0.001</formula>
    </cfRule>
  </conditionalFormatting>
  <conditionalFormatting sqref="J40">
    <cfRule type="cellIs" dxfId="97" priority="68" operator="lessThan">
      <formula>-0.001</formula>
    </cfRule>
  </conditionalFormatting>
  <conditionalFormatting sqref="G66">
    <cfRule type="cellIs" dxfId="96" priority="2" operator="lessThan">
      <formula>-0.001</formula>
    </cfRule>
  </conditionalFormatting>
  <conditionalFormatting sqref="J37">
    <cfRule type="cellIs" dxfId="95" priority="67" operator="lessThan">
      <formula>-0.001</formula>
    </cfRule>
  </conditionalFormatting>
  <conditionalFormatting sqref="G58">
    <cfRule type="cellIs" dxfId="94" priority="66" operator="lessThan">
      <formula>-0.001</formula>
    </cfRule>
  </conditionalFormatting>
  <conditionalFormatting sqref="J58">
    <cfRule type="cellIs" dxfId="93" priority="65" operator="lessThan">
      <formula>-0.001</formula>
    </cfRule>
  </conditionalFormatting>
  <conditionalFormatting sqref="G59">
    <cfRule type="cellIs" dxfId="92" priority="64" operator="lessThan">
      <formula>-0.001</formula>
    </cfRule>
  </conditionalFormatting>
  <conditionalFormatting sqref="J59">
    <cfRule type="cellIs" dxfId="91" priority="63" operator="lessThan">
      <formula>-0.001</formula>
    </cfRule>
  </conditionalFormatting>
  <conditionalFormatting sqref="G61">
    <cfRule type="cellIs" dxfId="90" priority="62" operator="lessThan">
      <formula>-0.001</formula>
    </cfRule>
  </conditionalFormatting>
  <conditionalFormatting sqref="J61">
    <cfRule type="cellIs" dxfId="89" priority="61" operator="lessThan">
      <formula>-0.001</formula>
    </cfRule>
  </conditionalFormatting>
  <conditionalFormatting sqref="G64">
    <cfRule type="cellIs" dxfId="88" priority="60" operator="lessThan">
      <formula>-0.001</formula>
    </cfRule>
  </conditionalFormatting>
  <conditionalFormatting sqref="J64">
    <cfRule type="cellIs" dxfId="87" priority="59" operator="lessThan">
      <formula>-0.001</formula>
    </cfRule>
  </conditionalFormatting>
  <conditionalFormatting sqref="G65">
    <cfRule type="cellIs" dxfId="86" priority="58" operator="lessThan">
      <formula>-0.001</formula>
    </cfRule>
  </conditionalFormatting>
  <conditionalFormatting sqref="J65">
    <cfRule type="cellIs" dxfId="85" priority="57" operator="lessThan">
      <formula>-0.001</formula>
    </cfRule>
  </conditionalFormatting>
  <conditionalFormatting sqref="G68">
    <cfRule type="cellIs" dxfId="84" priority="56" operator="lessThan">
      <formula>-0.001</formula>
    </cfRule>
  </conditionalFormatting>
  <conditionalFormatting sqref="J68">
    <cfRule type="cellIs" dxfId="83" priority="55" operator="lessThan">
      <formula>-0.001</formula>
    </cfRule>
  </conditionalFormatting>
  <conditionalFormatting sqref="G69">
    <cfRule type="cellIs" dxfId="82" priority="54" operator="lessThan">
      <formula>-0.001</formula>
    </cfRule>
  </conditionalFormatting>
  <conditionalFormatting sqref="J69">
    <cfRule type="cellIs" dxfId="81" priority="53" operator="lessThan">
      <formula>-0.001</formula>
    </cfRule>
  </conditionalFormatting>
  <conditionalFormatting sqref="G70">
    <cfRule type="cellIs" dxfId="80" priority="52" operator="lessThan">
      <formula>-0.001</formula>
    </cfRule>
  </conditionalFormatting>
  <conditionalFormatting sqref="J70">
    <cfRule type="cellIs" dxfId="79" priority="51" operator="lessThan">
      <formula>-0.001</formula>
    </cfRule>
  </conditionalFormatting>
  <conditionalFormatting sqref="G73">
    <cfRule type="cellIs" dxfId="78" priority="50" operator="lessThan">
      <formula>-0.001</formula>
    </cfRule>
  </conditionalFormatting>
  <conditionalFormatting sqref="J73">
    <cfRule type="cellIs" dxfId="77" priority="49" operator="lessThan">
      <formula>-0.001</formula>
    </cfRule>
  </conditionalFormatting>
  <conditionalFormatting sqref="G74">
    <cfRule type="cellIs" dxfId="76" priority="48" operator="lessThan">
      <formula>-0.001</formula>
    </cfRule>
  </conditionalFormatting>
  <conditionalFormatting sqref="J74">
    <cfRule type="cellIs" dxfId="75" priority="47" operator="lessThan">
      <formula>-0.001</formula>
    </cfRule>
  </conditionalFormatting>
  <conditionalFormatting sqref="G75">
    <cfRule type="cellIs" dxfId="74" priority="46" operator="lessThan">
      <formula>-0.001</formula>
    </cfRule>
  </conditionalFormatting>
  <conditionalFormatting sqref="J75">
    <cfRule type="cellIs" dxfId="73" priority="45" operator="lessThan">
      <formula>-0.001</formula>
    </cfRule>
  </conditionalFormatting>
  <conditionalFormatting sqref="G76">
    <cfRule type="cellIs" dxfId="72" priority="44" operator="lessThan">
      <formula>-0.001</formula>
    </cfRule>
  </conditionalFormatting>
  <conditionalFormatting sqref="J76">
    <cfRule type="cellIs" dxfId="71" priority="43" operator="lessThan">
      <formula>-0.001</formula>
    </cfRule>
  </conditionalFormatting>
  <conditionalFormatting sqref="G77">
    <cfRule type="cellIs" dxfId="70" priority="42" operator="lessThan">
      <formula>-0.001</formula>
    </cfRule>
  </conditionalFormatting>
  <conditionalFormatting sqref="J77">
    <cfRule type="cellIs" dxfId="69" priority="41" operator="lessThan">
      <formula>-0.001</formula>
    </cfRule>
  </conditionalFormatting>
  <conditionalFormatting sqref="J79">
    <cfRule type="cellIs" dxfId="68" priority="40" operator="lessThan">
      <formula>-0.001</formula>
    </cfRule>
  </conditionalFormatting>
  <conditionalFormatting sqref="G81">
    <cfRule type="cellIs" dxfId="67" priority="39" operator="lessThan">
      <formula>-0.001</formula>
    </cfRule>
  </conditionalFormatting>
  <conditionalFormatting sqref="J81">
    <cfRule type="cellIs" dxfId="66" priority="38" operator="lessThan">
      <formula>-0.001</formula>
    </cfRule>
  </conditionalFormatting>
  <conditionalFormatting sqref="G82">
    <cfRule type="cellIs" dxfId="65" priority="37" operator="lessThan">
      <formula>-0.001</formula>
    </cfRule>
  </conditionalFormatting>
  <conditionalFormatting sqref="J82">
    <cfRule type="cellIs" dxfId="64" priority="36" operator="lessThan">
      <formula>-0.001</formula>
    </cfRule>
  </conditionalFormatting>
  <conditionalFormatting sqref="G83">
    <cfRule type="cellIs" dxfId="63" priority="35" operator="lessThan">
      <formula>-0.001</formula>
    </cfRule>
  </conditionalFormatting>
  <conditionalFormatting sqref="J83">
    <cfRule type="cellIs" dxfId="62" priority="34" operator="lessThan">
      <formula>-0.001</formula>
    </cfRule>
  </conditionalFormatting>
  <conditionalFormatting sqref="G84">
    <cfRule type="cellIs" dxfId="61" priority="33" operator="lessThan">
      <formula>-0.001</formula>
    </cfRule>
  </conditionalFormatting>
  <conditionalFormatting sqref="J84">
    <cfRule type="cellIs" dxfId="60" priority="32" operator="lessThan">
      <formula>-0.001</formula>
    </cfRule>
  </conditionalFormatting>
  <conditionalFormatting sqref="G85">
    <cfRule type="cellIs" dxfId="59" priority="31" operator="lessThan">
      <formula>-0.001</formula>
    </cfRule>
  </conditionalFormatting>
  <conditionalFormatting sqref="J85">
    <cfRule type="cellIs" dxfId="58" priority="30" operator="lessThan">
      <formula>-0.001</formula>
    </cfRule>
  </conditionalFormatting>
  <conditionalFormatting sqref="G86">
    <cfRule type="cellIs" dxfId="57" priority="29" operator="lessThan">
      <formula>-0.001</formula>
    </cfRule>
  </conditionalFormatting>
  <conditionalFormatting sqref="J86">
    <cfRule type="cellIs" dxfId="56" priority="28" operator="lessThan">
      <formula>-0.001</formula>
    </cfRule>
  </conditionalFormatting>
  <conditionalFormatting sqref="G87">
    <cfRule type="cellIs" dxfId="55" priority="27" operator="lessThan">
      <formula>-0.001</formula>
    </cfRule>
  </conditionalFormatting>
  <conditionalFormatting sqref="G88">
    <cfRule type="cellIs" dxfId="54" priority="26" operator="lessThan">
      <formula>-0.001</formula>
    </cfRule>
  </conditionalFormatting>
  <conditionalFormatting sqref="J88">
    <cfRule type="cellIs" dxfId="53" priority="25" operator="lessThan">
      <formula>-0.001</formula>
    </cfRule>
  </conditionalFormatting>
  <conditionalFormatting sqref="G89">
    <cfRule type="cellIs" dxfId="52" priority="24" operator="lessThan">
      <formula>-0.001</formula>
    </cfRule>
  </conditionalFormatting>
  <conditionalFormatting sqref="J89">
    <cfRule type="cellIs" dxfId="51" priority="23" operator="lessThan">
      <formula>-0.001</formula>
    </cfRule>
  </conditionalFormatting>
  <conditionalFormatting sqref="G90">
    <cfRule type="cellIs" dxfId="50" priority="22" operator="lessThan">
      <formula>-0.001</formula>
    </cfRule>
  </conditionalFormatting>
  <conditionalFormatting sqref="G93">
    <cfRule type="cellIs" dxfId="49" priority="20" operator="lessThan">
      <formula>-0.001</formula>
    </cfRule>
  </conditionalFormatting>
  <conditionalFormatting sqref="J93">
    <cfRule type="cellIs" dxfId="48" priority="19" operator="lessThan">
      <formula>-0.001</formula>
    </cfRule>
  </conditionalFormatting>
  <conditionalFormatting sqref="J94">
    <cfRule type="cellIs" dxfId="47" priority="18" operator="lessThan">
      <formula>-0.001</formula>
    </cfRule>
  </conditionalFormatting>
  <conditionalFormatting sqref="G95">
    <cfRule type="cellIs" dxfId="46" priority="17" operator="lessThan">
      <formula>-0.001</formula>
    </cfRule>
  </conditionalFormatting>
  <conditionalFormatting sqref="J95">
    <cfRule type="cellIs" dxfId="45" priority="16" operator="lessThan">
      <formula>-0.001</formula>
    </cfRule>
  </conditionalFormatting>
  <conditionalFormatting sqref="G96">
    <cfRule type="cellIs" dxfId="44" priority="15" operator="lessThan">
      <formula>-0.001</formula>
    </cfRule>
  </conditionalFormatting>
  <conditionalFormatting sqref="J96">
    <cfRule type="cellIs" dxfId="43" priority="14" operator="lessThan">
      <formula>-0.001</formula>
    </cfRule>
  </conditionalFormatting>
  <conditionalFormatting sqref="G97">
    <cfRule type="cellIs" dxfId="42" priority="13" operator="lessThan">
      <formula>-0.001</formula>
    </cfRule>
  </conditionalFormatting>
  <conditionalFormatting sqref="J97">
    <cfRule type="cellIs" dxfId="41" priority="12" operator="lessThan">
      <formula>-0.001</formula>
    </cfRule>
  </conditionalFormatting>
  <conditionalFormatting sqref="G98">
    <cfRule type="cellIs" dxfId="40" priority="11" operator="lessThan">
      <formula>-0.001</formula>
    </cfRule>
  </conditionalFormatting>
  <conditionalFormatting sqref="J98">
    <cfRule type="cellIs" dxfId="39" priority="10" operator="lessThan">
      <formula>-0.001</formula>
    </cfRule>
  </conditionalFormatting>
  <conditionalFormatting sqref="G101">
    <cfRule type="cellIs" dxfId="38" priority="9" operator="lessThan">
      <formula>-0.001</formula>
    </cfRule>
  </conditionalFormatting>
  <conditionalFormatting sqref="J101">
    <cfRule type="cellIs" dxfId="37" priority="8" operator="lessThan">
      <formula>-0.001</formula>
    </cfRule>
  </conditionalFormatting>
  <conditionalFormatting sqref="G102">
    <cfRule type="cellIs" dxfId="36" priority="7" operator="lessThan">
      <formula>-0.001</formula>
    </cfRule>
  </conditionalFormatting>
  <conditionalFormatting sqref="J102">
    <cfRule type="cellIs" dxfId="35" priority="6" operator="lessThan">
      <formula>-0.001</formula>
    </cfRule>
  </conditionalFormatting>
  <conditionalFormatting sqref="J105">
    <cfRule type="cellIs" dxfId="34" priority="4" operator="lessThan">
      <formula>-0.001</formula>
    </cfRule>
  </conditionalFormatting>
  <conditionalFormatting sqref="J106">
    <cfRule type="cellIs" dxfId="33" priority="3" operator="lessThan">
      <formula>-0.001</formula>
    </cfRule>
  </conditionalFormatting>
  <conditionalFormatting sqref="J23">
    <cfRule type="cellIs" dxfId="32" priority="1" operator="lessThan">
      <formula>-0.001</formula>
    </cfRule>
  </conditionalFormatting>
  <pageMargins left="0.7" right="0.7" top="0.75" bottom="0.75" header="0.3" footer="0.3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9"/>
  <sheetViews>
    <sheetView zoomScale="115" zoomScaleNormal="115" workbookViewId="0">
      <pane ySplit="10" topLeftCell="A128" activePane="bottomLeft" state="frozen"/>
      <selection pane="bottomLeft" activeCell="C5" sqref="C5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1:8" x14ac:dyDescent="0.25">
      <c r="A1" t="s">
        <v>200</v>
      </c>
    </row>
    <row r="2" spans="1:8" x14ac:dyDescent="0.25">
      <c r="A2" t="s">
        <v>222</v>
      </c>
    </row>
    <row r="3" spans="1:8" x14ac:dyDescent="0.25">
      <c r="A3" t="s">
        <v>223</v>
      </c>
    </row>
    <row r="4" spans="1:8" x14ac:dyDescent="0.25">
      <c r="A4" t="s">
        <v>224</v>
      </c>
    </row>
    <row r="6" spans="1:8" x14ac:dyDescent="0.25">
      <c r="A6" t="s">
        <v>247</v>
      </c>
    </row>
    <row r="7" spans="1:8" ht="18" x14ac:dyDescent="0.25">
      <c r="B7" s="2"/>
      <c r="C7" s="2"/>
      <c r="D7" s="2"/>
      <c r="E7" s="2"/>
      <c r="F7" s="3"/>
      <c r="G7" s="3"/>
      <c r="H7" s="3"/>
    </row>
    <row r="8" spans="1:8" ht="15.75" customHeight="1" x14ac:dyDescent="0.25">
      <c r="B8" s="194" t="s">
        <v>39</v>
      </c>
      <c r="C8" s="194"/>
      <c r="D8" s="194"/>
      <c r="E8" s="194"/>
      <c r="F8" s="194"/>
      <c r="G8" s="194"/>
      <c r="H8" s="194"/>
    </row>
    <row r="9" spans="1:8" ht="18" x14ac:dyDescent="0.25">
      <c r="B9" s="2"/>
      <c r="C9" s="2"/>
      <c r="D9" s="2"/>
      <c r="E9" s="2"/>
      <c r="F9" s="3"/>
      <c r="G9" s="3"/>
      <c r="H9" s="3"/>
    </row>
    <row r="10" spans="1:8" ht="33.75" customHeight="1" x14ac:dyDescent="0.25">
      <c r="B10" s="32" t="s">
        <v>7</v>
      </c>
      <c r="C10" s="32" t="s">
        <v>237</v>
      </c>
      <c r="D10" s="32" t="s">
        <v>55</v>
      </c>
      <c r="E10" s="32" t="s">
        <v>52</v>
      </c>
      <c r="F10" s="32" t="s">
        <v>236</v>
      </c>
      <c r="G10" s="32" t="s">
        <v>21</v>
      </c>
      <c r="H10" s="32" t="s">
        <v>53</v>
      </c>
    </row>
    <row r="11" spans="1:8" x14ac:dyDescent="0.25">
      <c r="B11" s="32">
        <v>1</v>
      </c>
      <c r="C11" s="34">
        <v>2</v>
      </c>
      <c r="D11" s="34">
        <v>3</v>
      </c>
      <c r="E11" s="34">
        <v>4</v>
      </c>
      <c r="F11" s="34">
        <v>5</v>
      </c>
      <c r="G11" s="34" t="s">
        <v>36</v>
      </c>
      <c r="H11" s="34" t="s">
        <v>37</v>
      </c>
    </row>
    <row r="12" spans="1:8" s="68" customFormat="1" x14ac:dyDescent="0.25">
      <c r="B12" s="9" t="s">
        <v>49</v>
      </c>
      <c r="C12" s="107">
        <f>C13+C19+C22+C26+C33</f>
        <v>1136072.0900000001</v>
      </c>
      <c r="D12" s="107">
        <f>D13+D19+D22+D26+D30+D33</f>
        <v>1246979.27</v>
      </c>
      <c r="E12" s="107">
        <f>E13+E19+E22+E26+E30+E33</f>
        <v>1249818.98</v>
      </c>
      <c r="F12" s="123">
        <f>F13+F19+F22+F26+F30+F33</f>
        <v>1316813.77</v>
      </c>
      <c r="G12" s="114">
        <f>F12/C12*100</f>
        <v>115.90934955544942</v>
      </c>
      <c r="H12" s="114">
        <f>F12/E12*100</f>
        <v>105.36035946581642</v>
      </c>
    </row>
    <row r="13" spans="1:8" s="68" customFormat="1" x14ac:dyDescent="0.25">
      <c r="B13" s="9" t="s">
        <v>17</v>
      </c>
      <c r="C13" s="96">
        <f>C14+C15+C16+C17</f>
        <v>1054370.6100000001</v>
      </c>
      <c r="D13" s="96">
        <f>D14+D15+D16+D17</f>
        <v>1156279.27</v>
      </c>
      <c r="E13" s="96">
        <f>E14+E15+E16+E17</f>
        <v>1176448.98</v>
      </c>
      <c r="F13" s="119">
        <f>F14+F15+F16+F17</f>
        <v>1234885.01</v>
      </c>
      <c r="G13" s="114">
        <f t="shared" ref="G13:G34" si="0">F13/C13*100</f>
        <v>117.12058343507886</v>
      </c>
      <c r="H13" s="114">
        <f t="shared" ref="H13:H34" si="1">F13/E13*100</f>
        <v>104.96715378171351</v>
      </c>
    </row>
    <row r="14" spans="1:8" s="68" customFormat="1" x14ac:dyDescent="0.25">
      <c r="B14" s="21" t="s">
        <v>149</v>
      </c>
      <c r="C14" s="72">
        <v>5816.06</v>
      </c>
      <c r="D14" s="72">
        <v>7030</v>
      </c>
      <c r="E14" s="72">
        <v>7530</v>
      </c>
      <c r="F14" s="117">
        <v>24588.23</v>
      </c>
      <c r="G14" s="114">
        <f t="shared" si="0"/>
        <v>422.76438000983478</v>
      </c>
      <c r="H14" s="114">
        <f t="shared" si="1"/>
        <v>326.53691899070384</v>
      </c>
    </row>
    <row r="15" spans="1:8" s="68" customFormat="1" x14ac:dyDescent="0.25">
      <c r="B15" s="22" t="s">
        <v>135</v>
      </c>
      <c r="C15" s="69">
        <v>93646.29</v>
      </c>
      <c r="D15" s="72">
        <v>93646.29</v>
      </c>
      <c r="E15" s="106">
        <v>93646</v>
      </c>
      <c r="F15" s="115">
        <v>98046.95</v>
      </c>
      <c r="G15" s="114">
        <f t="shared" si="0"/>
        <v>104.69923581596238</v>
      </c>
      <c r="H15" s="114">
        <f t="shared" si="1"/>
        <v>104.6995600452769</v>
      </c>
    </row>
    <row r="16" spans="1:8" s="68" customFormat="1" x14ac:dyDescent="0.25">
      <c r="B16" s="22" t="s">
        <v>136</v>
      </c>
      <c r="C16" s="69">
        <v>954908.26</v>
      </c>
      <c r="D16" s="72">
        <v>1054420</v>
      </c>
      <c r="E16" s="72">
        <v>1074090</v>
      </c>
      <c r="F16" s="115">
        <v>1111066.8500000001</v>
      </c>
      <c r="G16" s="114">
        <f t="shared" si="0"/>
        <v>116.35325575673627</v>
      </c>
      <c r="H16" s="114">
        <f t="shared" si="1"/>
        <v>103.44262119561675</v>
      </c>
    </row>
    <row r="17" spans="2:8" s="68" customFormat="1" ht="25.5" x14ac:dyDescent="0.25">
      <c r="B17" s="24" t="s">
        <v>142</v>
      </c>
      <c r="C17" s="72">
        <v>0</v>
      </c>
      <c r="D17" s="72">
        <v>1182.98</v>
      </c>
      <c r="E17" s="72">
        <v>1182.98</v>
      </c>
      <c r="F17" s="116">
        <v>1182.98</v>
      </c>
      <c r="G17" s="114" t="e">
        <f t="shared" si="0"/>
        <v>#DIV/0!</v>
      </c>
      <c r="H17" s="114">
        <f t="shared" si="1"/>
        <v>100</v>
      </c>
    </row>
    <row r="18" spans="2:8" s="68" customFormat="1" x14ac:dyDescent="0.25">
      <c r="B18" s="62"/>
      <c r="C18" s="87"/>
      <c r="D18" s="87"/>
      <c r="E18" s="87"/>
      <c r="F18" s="88"/>
      <c r="G18" s="114"/>
      <c r="H18" s="114"/>
    </row>
    <row r="19" spans="2:8" s="68" customFormat="1" x14ac:dyDescent="0.25">
      <c r="B19" s="12" t="s">
        <v>137</v>
      </c>
      <c r="C19" s="96">
        <f>C20</f>
        <v>1169.95</v>
      </c>
      <c r="D19" s="96">
        <f>D20</f>
        <v>3320</v>
      </c>
      <c r="E19" s="96">
        <f>E20</f>
        <v>1500</v>
      </c>
      <c r="F19" s="119">
        <f>F20</f>
        <v>1974</v>
      </c>
      <c r="G19" s="114">
        <f t="shared" si="0"/>
        <v>168.72515919483737</v>
      </c>
      <c r="H19" s="114">
        <f t="shared" si="1"/>
        <v>131.6</v>
      </c>
    </row>
    <row r="20" spans="2:8" s="68" customFormat="1" x14ac:dyDescent="0.25">
      <c r="B20" s="22" t="s">
        <v>138</v>
      </c>
      <c r="C20" s="69">
        <v>1169.95</v>
      </c>
      <c r="D20" s="72">
        <v>3320</v>
      </c>
      <c r="E20" s="72">
        <v>1500</v>
      </c>
      <c r="F20" s="115">
        <v>1974</v>
      </c>
      <c r="G20" s="114">
        <f t="shared" si="0"/>
        <v>168.72515919483737</v>
      </c>
      <c r="H20" s="114">
        <f t="shared" si="1"/>
        <v>131.6</v>
      </c>
    </row>
    <row r="21" spans="2:8" s="68" customFormat="1" x14ac:dyDescent="0.25">
      <c r="B21" s="22"/>
      <c r="C21" s="87"/>
      <c r="D21" s="87"/>
      <c r="E21" s="87"/>
      <c r="F21" s="88"/>
      <c r="G21" s="114" t="e">
        <f t="shared" si="0"/>
        <v>#DIV/0!</v>
      </c>
      <c r="H21" s="114" t="e">
        <f t="shared" si="1"/>
        <v>#DIV/0!</v>
      </c>
    </row>
    <row r="22" spans="2:8" s="68" customFormat="1" x14ac:dyDescent="0.25">
      <c r="B22" s="12" t="s">
        <v>19</v>
      </c>
      <c r="C22" s="96">
        <f>C23+C24</f>
        <v>44484.57</v>
      </c>
      <c r="D22" s="96">
        <f>D23+D24</f>
        <v>54460</v>
      </c>
      <c r="E22" s="96">
        <f>E23</f>
        <v>50800</v>
      </c>
      <c r="F22" s="119">
        <f>F23+F24</f>
        <v>59740.76</v>
      </c>
      <c r="G22" s="114">
        <f t="shared" si="0"/>
        <v>134.29546469708487</v>
      </c>
      <c r="H22" s="114">
        <f t="shared" si="1"/>
        <v>117.59992125984253</v>
      </c>
    </row>
    <row r="23" spans="2:8" s="68" customFormat="1" x14ac:dyDescent="0.25">
      <c r="B23" s="22" t="s">
        <v>143</v>
      </c>
      <c r="C23" s="72">
        <v>44484.11</v>
      </c>
      <c r="D23" s="72">
        <v>54450</v>
      </c>
      <c r="E23" s="72">
        <v>50800</v>
      </c>
      <c r="F23" s="122">
        <v>59740.75</v>
      </c>
      <c r="G23" s="114">
        <f t="shared" si="0"/>
        <v>134.29683093581056</v>
      </c>
      <c r="H23" s="114">
        <f t="shared" si="1"/>
        <v>117.59990157480316</v>
      </c>
    </row>
    <row r="24" spans="2:8" s="68" customFormat="1" ht="27" customHeight="1" x14ac:dyDescent="0.25">
      <c r="B24" s="63" t="s">
        <v>144</v>
      </c>
      <c r="C24" s="72">
        <v>0.46</v>
      </c>
      <c r="D24" s="72">
        <v>10</v>
      </c>
      <c r="E24" s="72">
        <v>0</v>
      </c>
      <c r="F24" s="121">
        <v>0.01</v>
      </c>
      <c r="G24" s="114">
        <f t="shared" si="0"/>
        <v>2.1739130434782608</v>
      </c>
      <c r="H24" s="114" t="e">
        <f t="shared" si="1"/>
        <v>#DIV/0!</v>
      </c>
    </row>
    <row r="25" spans="2:8" s="68" customFormat="1" ht="15" customHeight="1" x14ac:dyDescent="0.25">
      <c r="B25" s="63"/>
      <c r="C25" s="87"/>
      <c r="D25" s="87"/>
      <c r="E25" s="87"/>
      <c r="F25" s="88"/>
      <c r="G25" s="114"/>
      <c r="H25" s="114"/>
    </row>
    <row r="26" spans="2:8" s="68" customFormat="1" x14ac:dyDescent="0.25">
      <c r="B26" s="12" t="s">
        <v>139</v>
      </c>
      <c r="C26" s="96">
        <f>C27</f>
        <v>33540.639999999999</v>
      </c>
      <c r="D26" s="96">
        <f>D27+D28</f>
        <v>28400</v>
      </c>
      <c r="E26" s="96">
        <f>E27+E28</f>
        <v>16550</v>
      </c>
      <c r="F26" s="119">
        <f>F27+F28</f>
        <v>16514.849999999999</v>
      </c>
      <c r="G26" s="114">
        <f t="shared" si="0"/>
        <v>49.238326996741861</v>
      </c>
      <c r="H26" s="114">
        <f t="shared" si="1"/>
        <v>99.787613293051351</v>
      </c>
    </row>
    <row r="27" spans="2:8" s="68" customFormat="1" x14ac:dyDescent="0.25">
      <c r="B27" s="14" t="s">
        <v>140</v>
      </c>
      <c r="C27" s="69">
        <v>33540.639999999999</v>
      </c>
      <c r="D27" s="83">
        <v>11950</v>
      </c>
      <c r="E27" s="83">
        <v>16000</v>
      </c>
      <c r="F27" s="120">
        <v>16514.849999999999</v>
      </c>
      <c r="G27" s="114">
        <f t="shared" si="0"/>
        <v>49.238326996741861</v>
      </c>
      <c r="H27" s="114">
        <f t="shared" si="1"/>
        <v>103.21781249999999</v>
      </c>
    </row>
    <row r="28" spans="2:8" s="68" customFormat="1" x14ac:dyDescent="0.25">
      <c r="B28" s="14" t="s">
        <v>145</v>
      </c>
      <c r="C28" s="72">
        <v>0</v>
      </c>
      <c r="D28" s="72">
        <v>16450</v>
      </c>
      <c r="E28" s="72">
        <v>550</v>
      </c>
      <c r="F28" s="121">
        <v>0</v>
      </c>
      <c r="G28" s="114" t="e">
        <f t="shared" si="0"/>
        <v>#DIV/0!</v>
      </c>
      <c r="H28" s="114">
        <f t="shared" si="1"/>
        <v>0</v>
      </c>
    </row>
    <row r="29" spans="2:8" s="68" customFormat="1" x14ac:dyDescent="0.25">
      <c r="B29" s="14"/>
      <c r="C29" s="87"/>
      <c r="D29" s="87"/>
      <c r="E29" s="87"/>
      <c r="F29" s="88"/>
      <c r="G29" s="114"/>
      <c r="H29" s="114"/>
    </row>
    <row r="30" spans="2:8" s="68" customFormat="1" x14ac:dyDescent="0.25">
      <c r="B30" s="12" t="s">
        <v>141</v>
      </c>
      <c r="C30" s="96">
        <f>C31</f>
        <v>0</v>
      </c>
      <c r="D30" s="96">
        <f>D31</f>
        <v>1330</v>
      </c>
      <c r="E30" s="96">
        <f>E31</f>
        <v>1330</v>
      </c>
      <c r="F30" s="119">
        <f>F31</f>
        <v>100</v>
      </c>
      <c r="G30" s="114" t="e">
        <f t="shared" si="0"/>
        <v>#DIV/0!</v>
      </c>
      <c r="H30" s="114">
        <f t="shared" si="1"/>
        <v>7.518796992481203</v>
      </c>
    </row>
    <row r="31" spans="2:8" s="68" customFormat="1" x14ac:dyDescent="0.25">
      <c r="B31" s="14" t="s">
        <v>146</v>
      </c>
      <c r="C31" s="109">
        <v>0</v>
      </c>
      <c r="D31" s="83">
        <v>1330</v>
      </c>
      <c r="E31" s="83">
        <v>1330</v>
      </c>
      <c r="F31" s="121">
        <v>100</v>
      </c>
      <c r="G31" s="114" t="e">
        <f t="shared" si="0"/>
        <v>#DIV/0!</v>
      </c>
      <c r="H31" s="114">
        <f t="shared" si="1"/>
        <v>7.518796992481203</v>
      </c>
    </row>
    <row r="32" spans="2:8" s="68" customFormat="1" x14ac:dyDescent="0.25">
      <c r="B32" s="14"/>
      <c r="C32" s="91"/>
      <c r="D32" s="90"/>
      <c r="E32" s="90"/>
      <c r="F32" s="88"/>
      <c r="G32" s="114"/>
      <c r="H32" s="114"/>
    </row>
    <row r="33" spans="2:8" s="68" customFormat="1" x14ac:dyDescent="0.25">
      <c r="B33" s="12" t="s">
        <v>147</v>
      </c>
      <c r="C33" s="110">
        <f>C34</f>
        <v>2506.3200000000002</v>
      </c>
      <c r="D33" s="82">
        <f>D34</f>
        <v>3190</v>
      </c>
      <c r="E33" s="82">
        <f>E34</f>
        <v>3190</v>
      </c>
      <c r="F33" s="118">
        <f>F34</f>
        <v>3599.15</v>
      </c>
      <c r="G33" s="114">
        <f t="shared" si="0"/>
        <v>143.60297168757381</v>
      </c>
      <c r="H33" s="114">
        <f t="shared" si="1"/>
        <v>112.82601880877743</v>
      </c>
    </row>
    <row r="34" spans="2:8" s="68" customFormat="1" ht="25.5" x14ac:dyDescent="0.25">
      <c r="B34" s="13" t="s">
        <v>148</v>
      </c>
      <c r="C34" s="72">
        <v>2506.3200000000002</v>
      </c>
      <c r="D34" s="98">
        <v>3190</v>
      </c>
      <c r="E34" s="98">
        <v>3190</v>
      </c>
      <c r="F34" s="115">
        <v>3599.15</v>
      </c>
      <c r="G34" s="114">
        <f t="shared" si="0"/>
        <v>143.60297168757381</v>
      </c>
      <c r="H34" s="114">
        <f t="shared" si="1"/>
        <v>112.82601880877743</v>
      </c>
    </row>
    <row r="35" spans="2:8" s="68" customFormat="1" x14ac:dyDescent="0.25">
      <c r="B35" s="23"/>
      <c r="C35" s="92"/>
      <c r="D35" s="92"/>
      <c r="E35" s="93"/>
      <c r="F35" s="94"/>
      <c r="G35" s="111"/>
      <c r="H35" s="111"/>
    </row>
    <row r="36" spans="2:8" s="68" customFormat="1" ht="15.75" customHeight="1" x14ac:dyDescent="0.25">
      <c r="B36" s="9" t="s">
        <v>50</v>
      </c>
      <c r="C36" s="87"/>
      <c r="D36" s="87"/>
      <c r="E36" s="91"/>
      <c r="F36" s="88"/>
      <c r="G36" s="111"/>
      <c r="H36" s="111"/>
    </row>
    <row r="37" spans="2:8" s="68" customFormat="1" ht="15.75" customHeight="1" x14ac:dyDescent="0.25">
      <c r="B37" s="9" t="s">
        <v>17</v>
      </c>
      <c r="C37" s="87"/>
      <c r="D37" s="87"/>
      <c r="E37" s="87"/>
      <c r="F37" s="88"/>
      <c r="G37" s="111"/>
      <c r="H37" s="111"/>
    </row>
    <row r="38" spans="2:8" s="68" customFormat="1" ht="25.5" x14ac:dyDescent="0.25">
      <c r="B38" s="76" t="s">
        <v>149</v>
      </c>
      <c r="C38" s="96">
        <f>C39+C41+C44+C50+C40</f>
        <v>5816.06</v>
      </c>
      <c r="D38" s="96">
        <f>D39+D40+D41+D43+D44+D50</f>
        <v>7030</v>
      </c>
      <c r="E38" s="96">
        <f>E39+E40+E41+E43+E44+E50</f>
        <v>7530</v>
      </c>
      <c r="F38" s="104">
        <f>F39+F40+F41+F42+F43+F44+F45+F46+F47+F48+F49+F50</f>
        <v>24588.229999999996</v>
      </c>
      <c r="G38" s="114">
        <f>F38/C38*100</f>
        <v>422.76438000983472</v>
      </c>
      <c r="H38" s="114">
        <f>F38/E38*100</f>
        <v>326.53691899070378</v>
      </c>
    </row>
    <row r="39" spans="2:8" s="68" customFormat="1" x14ac:dyDescent="0.25">
      <c r="B39" s="21" t="s">
        <v>150</v>
      </c>
      <c r="C39" s="72">
        <v>1859.27</v>
      </c>
      <c r="D39" s="72">
        <v>2200</v>
      </c>
      <c r="E39" s="72">
        <v>2200</v>
      </c>
      <c r="F39" s="121">
        <v>1969.04</v>
      </c>
      <c r="G39" s="114">
        <f t="shared" ref="G39:G114" si="2">F39/C39*100</f>
        <v>105.90393003705756</v>
      </c>
      <c r="H39" s="114">
        <f t="shared" ref="H39:H114" si="3">F39/E39*100</f>
        <v>89.50181818181818</v>
      </c>
    </row>
    <row r="40" spans="2:8" s="68" customFormat="1" x14ac:dyDescent="0.25">
      <c r="B40" s="15" t="s">
        <v>233</v>
      </c>
      <c r="C40" s="72">
        <v>306.77999999999997</v>
      </c>
      <c r="D40" s="72">
        <v>330</v>
      </c>
      <c r="E40" s="72">
        <v>330</v>
      </c>
      <c r="F40" s="121">
        <v>180.38</v>
      </c>
      <c r="G40" s="114">
        <f t="shared" si="2"/>
        <v>58.797835582502124</v>
      </c>
      <c r="H40" s="114">
        <f t="shared" si="3"/>
        <v>54.660606060606057</v>
      </c>
    </row>
    <row r="41" spans="2:8" s="68" customFormat="1" x14ac:dyDescent="0.25">
      <c r="B41" s="21" t="s">
        <v>154</v>
      </c>
      <c r="C41" s="72">
        <v>914.42</v>
      </c>
      <c r="D41" s="72">
        <v>400</v>
      </c>
      <c r="E41" s="72">
        <v>400</v>
      </c>
      <c r="F41" s="97">
        <v>822.21</v>
      </c>
      <c r="G41" s="114">
        <f t="shared" si="2"/>
        <v>89.916012335688194</v>
      </c>
      <c r="H41" s="114">
        <f t="shared" si="3"/>
        <v>205.55250000000004</v>
      </c>
    </row>
    <row r="42" spans="2:8" s="68" customFormat="1" x14ac:dyDescent="0.25">
      <c r="B42" s="22" t="s">
        <v>163</v>
      </c>
      <c r="C42" s="72">
        <v>0</v>
      </c>
      <c r="D42" s="72">
        <v>0</v>
      </c>
      <c r="E42" s="72">
        <v>0</v>
      </c>
      <c r="F42" s="97">
        <v>4286.33</v>
      </c>
      <c r="G42" s="114" t="e">
        <f t="shared" si="2"/>
        <v>#DIV/0!</v>
      </c>
      <c r="H42" s="114" t="e">
        <f t="shared" si="3"/>
        <v>#DIV/0!</v>
      </c>
    </row>
    <row r="43" spans="2:8" s="68" customFormat="1" x14ac:dyDescent="0.25">
      <c r="B43" s="22" t="s">
        <v>165</v>
      </c>
      <c r="C43" s="72">
        <v>0</v>
      </c>
      <c r="D43" s="72">
        <v>500</v>
      </c>
      <c r="E43" s="72">
        <v>1000</v>
      </c>
      <c r="F43" s="97">
        <v>843.33</v>
      </c>
      <c r="G43" s="114" t="e">
        <f t="shared" si="2"/>
        <v>#DIV/0!</v>
      </c>
      <c r="H43" s="114">
        <f t="shared" si="3"/>
        <v>84.332999999999998</v>
      </c>
    </row>
    <row r="44" spans="2:8" s="68" customFormat="1" x14ac:dyDescent="0.25">
      <c r="B44" s="21" t="s">
        <v>156</v>
      </c>
      <c r="C44" s="72">
        <v>2224.61</v>
      </c>
      <c r="D44" s="72">
        <v>2500</v>
      </c>
      <c r="E44" s="72">
        <v>2500</v>
      </c>
      <c r="F44" s="97">
        <v>2290.4899999999998</v>
      </c>
      <c r="G44" s="114">
        <f t="shared" si="2"/>
        <v>102.96141795640582</v>
      </c>
      <c r="H44" s="114">
        <f t="shared" si="3"/>
        <v>91.619599999999991</v>
      </c>
    </row>
    <row r="45" spans="2:8" s="68" customFormat="1" x14ac:dyDescent="0.25">
      <c r="B45" s="22" t="s">
        <v>167</v>
      </c>
      <c r="C45" s="72">
        <v>0</v>
      </c>
      <c r="D45" s="72">
        <v>0</v>
      </c>
      <c r="E45" s="72">
        <v>0</v>
      </c>
      <c r="F45" s="97">
        <v>4227.57</v>
      </c>
      <c r="G45" s="114" t="e">
        <f t="shared" si="2"/>
        <v>#DIV/0!</v>
      </c>
      <c r="H45" s="114" t="e">
        <f t="shared" si="3"/>
        <v>#DIV/0!</v>
      </c>
    </row>
    <row r="46" spans="2:8" s="68" customFormat="1" x14ac:dyDescent="0.25">
      <c r="B46" s="22" t="s">
        <v>171</v>
      </c>
      <c r="C46" s="72">
        <v>0</v>
      </c>
      <c r="D46" s="72">
        <v>0</v>
      </c>
      <c r="E46" s="72">
        <v>0</v>
      </c>
      <c r="F46" s="97">
        <v>354.56</v>
      </c>
      <c r="G46" s="114" t="e">
        <f t="shared" si="2"/>
        <v>#DIV/0!</v>
      </c>
      <c r="H46" s="114" t="e">
        <f t="shared" si="3"/>
        <v>#DIV/0!</v>
      </c>
    </row>
    <row r="47" spans="2:8" s="68" customFormat="1" x14ac:dyDescent="0.25">
      <c r="B47" s="22" t="s">
        <v>174</v>
      </c>
      <c r="C47" s="72">
        <v>0</v>
      </c>
      <c r="D47" s="72">
        <v>0</v>
      </c>
      <c r="E47" s="72">
        <v>0</v>
      </c>
      <c r="F47" s="97">
        <v>1008.31</v>
      </c>
      <c r="G47" s="114" t="e">
        <f t="shared" si="2"/>
        <v>#DIV/0!</v>
      </c>
      <c r="H47" s="114" t="e">
        <f t="shared" si="3"/>
        <v>#DIV/0!</v>
      </c>
    </row>
    <row r="48" spans="2:8" s="68" customFormat="1" x14ac:dyDescent="0.25">
      <c r="B48" s="22" t="s">
        <v>235</v>
      </c>
      <c r="C48" s="72">
        <v>0</v>
      </c>
      <c r="D48" s="72">
        <v>0</v>
      </c>
      <c r="E48" s="72">
        <v>0</v>
      </c>
      <c r="F48" s="97">
        <v>5840</v>
      </c>
      <c r="G48" s="114" t="e">
        <f t="shared" si="2"/>
        <v>#DIV/0!</v>
      </c>
      <c r="H48" s="114" t="e">
        <f t="shared" si="3"/>
        <v>#DIV/0!</v>
      </c>
    </row>
    <row r="49" spans="2:8" s="68" customFormat="1" x14ac:dyDescent="0.25">
      <c r="B49" s="22" t="s">
        <v>177</v>
      </c>
      <c r="C49" s="72">
        <v>0</v>
      </c>
      <c r="D49" s="72">
        <v>0</v>
      </c>
      <c r="E49" s="72">
        <v>0</v>
      </c>
      <c r="F49" s="97">
        <v>372.5</v>
      </c>
      <c r="G49" s="114" t="e">
        <f t="shared" si="2"/>
        <v>#DIV/0!</v>
      </c>
      <c r="H49" s="114" t="e">
        <f t="shared" si="3"/>
        <v>#DIV/0!</v>
      </c>
    </row>
    <row r="50" spans="2:8" s="68" customFormat="1" ht="25.5" x14ac:dyDescent="0.25">
      <c r="B50" s="21" t="s">
        <v>161</v>
      </c>
      <c r="C50" s="72">
        <v>510.98</v>
      </c>
      <c r="D50" s="72">
        <v>1100</v>
      </c>
      <c r="E50" s="72">
        <v>1100</v>
      </c>
      <c r="F50" s="97">
        <v>2393.5100000000002</v>
      </c>
      <c r="G50" s="114">
        <f t="shared" si="2"/>
        <v>468.41559356530587</v>
      </c>
      <c r="H50" s="114">
        <f t="shared" si="3"/>
        <v>217.59181818181821</v>
      </c>
    </row>
    <row r="51" spans="2:8" s="68" customFormat="1" x14ac:dyDescent="0.25">
      <c r="B51" s="21"/>
      <c r="C51" s="87"/>
      <c r="D51" s="87"/>
      <c r="E51" s="87"/>
      <c r="F51" s="88"/>
      <c r="G51" s="114"/>
      <c r="H51" s="114"/>
    </row>
    <row r="52" spans="2:8" s="68" customFormat="1" x14ac:dyDescent="0.25">
      <c r="B52" s="77" t="s">
        <v>135</v>
      </c>
      <c r="C52" s="96">
        <f>C53+C54+C55+C56+C57+C58+C59+C60+C61+C62+C63+C64+C65+C66+C67+C68+C69+C70+C71+C72+C73+C74+C75+C76+C77</f>
        <v>93646.289999999979</v>
      </c>
      <c r="D52" s="96">
        <f>D53+D54+D55+D56+D57+D58+D59+D60+D61+D62+D63+D64+D65+D66+D67+D68+D69+D70+D71+D72+D73+D74+D75+D76+D77</f>
        <v>93646.290000000008</v>
      </c>
      <c r="E52" s="96">
        <f>E53+E54+E55+E56+E57+E58+E59+E60+E61+E62+E63+E64+E65+E66+E67+E68+E69+E70+E71+E72+E73+E74+E75+E76+E77</f>
        <v>93646</v>
      </c>
      <c r="F52" s="96">
        <f>F53+F54+F55+F56+F57+F58+F59+F60+F61+F62+F63+F64+F65+F66+F67+F68+F69+F70+F71+F72+F73+F74+F75+F76+F77</f>
        <v>98046.950000000012</v>
      </c>
      <c r="G52" s="114">
        <f t="shared" si="2"/>
        <v>104.69923581596241</v>
      </c>
      <c r="H52" s="114">
        <f t="shared" si="3"/>
        <v>104.6995600452769</v>
      </c>
    </row>
    <row r="53" spans="2:8" s="68" customFormat="1" x14ac:dyDescent="0.25">
      <c r="B53" s="22" t="s">
        <v>162</v>
      </c>
      <c r="C53" s="72">
        <v>2707.92</v>
      </c>
      <c r="D53" s="72">
        <v>1060</v>
      </c>
      <c r="E53" s="72">
        <v>6760</v>
      </c>
      <c r="F53" s="97">
        <v>6756.25</v>
      </c>
      <c r="G53" s="114">
        <f t="shared" si="2"/>
        <v>249.49961594138674</v>
      </c>
      <c r="H53" s="114">
        <f t="shared" si="3"/>
        <v>99.944526627218934</v>
      </c>
    </row>
    <row r="54" spans="2:8" s="68" customFormat="1" x14ac:dyDescent="0.25">
      <c r="B54" s="22" t="s">
        <v>163</v>
      </c>
      <c r="C54" s="72">
        <v>30345.48</v>
      </c>
      <c r="D54" s="72">
        <v>35836.29</v>
      </c>
      <c r="E54" s="72">
        <v>26954</v>
      </c>
      <c r="F54" s="97">
        <v>31866.33</v>
      </c>
      <c r="G54" s="114">
        <f t="shared" si="2"/>
        <v>105.01178429209229</v>
      </c>
      <c r="H54" s="114">
        <f t="shared" si="3"/>
        <v>118.22486458410626</v>
      </c>
    </row>
    <row r="55" spans="2:8" s="68" customFormat="1" x14ac:dyDescent="0.25">
      <c r="B55" s="22" t="s">
        <v>164</v>
      </c>
      <c r="C55" s="72">
        <v>361.01</v>
      </c>
      <c r="D55" s="72">
        <v>530</v>
      </c>
      <c r="E55" s="72">
        <v>850</v>
      </c>
      <c r="F55" s="97">
        <v>843.75</v>
      </c>
      <c r="G55" s="114">
        <f t="shared" si="2"/>
        <v>233.71928755436139</v>
      </c>
      <c r="H55" s="114">
        <f t="shared" si="3"/>
        <v>99.264705882352942</v>
      </c>
    </row>
    <row r="56" spans="2:8" s="68" customFormat="1" x14ac:dyDescent="0.25">
      <c r="B56" s="22" t="s">
        <v>165</v>
      </c>
      <c r="C56" s="72">
        <v>7909.79</v>
      </c>
      <c r="D56" s="72">
        <v>2520</v>
      </c>
      <c r="E56" s="72">
        <v>6970</v>
      </c>
      <c r="F56" s="97">
        <v>8420.7199999999993</v>
      </c>
      <c r="G56" s="114">
        <f t="shared" si="2"/>
        <v>106.4594635255803</v>
      </c>
      <c r="H56" s="114">
        <f t="shared" si="3"/>
        <v>120.81377331420373</v>
      </c>
    </row>
    <row r="57" spans="2:8" s="68" customFormat="1" x14ac:dyDescent="0.25">
      <c r="B57" s="22" t="s">
        <v>166</v>
      </c>
      <c r="C57" s="72">
        <v>0</v>
      </c>
      <c r="D57" s="72">
        <v>70</v>
      </c>
      <c r="E57" s="72">
        <v>30</v>
      </c>
      <c r="F57" s="97">
        <v>29.2</v>
      </c>
      <c r="G57" s="114" t="e">
        <f t="shared" si="2"/>
        <v>#DIV/0!</v>
      </c>
      <c r="H57" s="114">
        <f t="shared" si="3"/>
        <v>97.333333333333329</v>
      </c>
    </row>
    <row r="58" spans="2:8" s="68" customFormat="1" x14ac:dyDescent="0.25">
      <c r="B58" s="22" t="s">
        <v>167</v>
      </c>
      <c r="C58" s="72">
        <v>16825.599999999999</v>
      </c>
      <c r="D58" s="72">
        <v>12600</v>
      </c>
      <c r="E58" s="72">
        <v>16050</v>
      </c>
      <c r="F58" s="97">
        <v>16035.37</v>
      </c>
      <c r="G58" s="114">
        <f t="shared" si="2"/>
        <v>95.303406713579321</v>
      </c>
      <c r="H58" s="114">
        <f t="shared" si="3"/>
        <v>99.908847352024935</v>
      </c>
    </row>
    <row r="59" spans="2:8" s="68" customFormat="1" x14ac:dyDescent="0.25">
      <c r="B59" s="22" t="s">
        <v>168</v>
      </c>
      <c r="C59" s="72">
        <v>899.52</v>
      </c>
      <c r="D59" s="72">
        <v>1330</v>
      </c>
      <c r="E59" s="72">
        <v>1000</v>
      </c>
      <c r="F59" s="97">
        <v>823.37</v>
      </c>
      <c r="G59" s="114">
        <f t="shared" si="2"/>
        <v>91.534373888295988</v>
      </c>
      <c r="H59" s="114">
        <f t="shared" si="3"/>
        <v>82.337000000000003</v>
      </c>
    </row>
    <row r="60" spans="2:8" s="68" customFormat="1" x14ac:dyDescent="0.25">
      <c r="B60" s="22" t="s">
        <v>169</v>
      </c>
      <c r="C60" s="72">
        <v>275.39999999999998</v>
      </c>
      <c r="D60" s="72">
        <v>130</v>
      </c>
      <c r="E60" s="72">
        <v>0</v>
      </c>
      <c r="F60" s="97">
        <v>0</v>
      </c>
      <c r="G60" s="114">
        <f t="shared" si="2"/>
        <v>0</v>
      </c>
      <c r="H60" s="114" t="e">
        <f t="shared" si="3"/>
        <v>#DIV/0!</v>
      </c>
    </row>
    <row r="61" spans="2:8" s="68" customFormat="1" x14ac:dyDescent="0.25">
      <c r="B61" s="22" t="s">
        <v>170</v>
      </c>
      <c r="C61" s="72">
        <v>115.72</v>
      </c>
      <c r="D61" s="72">
        <v>130</v>
      </c>
      <c r="E61" s="72">
        <v>100</v>
      </c>
      <c r="F61" s="97">
        <v>98.79</v>
      </c>
      <c r="G61" s="114">
        <f t="shared" si="2"/>
        <v>85.36985827860353</v>
      </c>
      <c r="H61" s="114">
        <f t="shared" si="3"/>
        <v>98.79</v>
      </c>
    </row>
    <row r="62" spans="2:8" s="68" customFormat="1" x14ac:dyDescent="0.25">
      <c r="B62" s="22" t="s">
        <v>171</v>
      </c>
      <c r="C62" s="72">
        <v>1634.5</v>
      </c>
      <c r="D62" s="72">
        <v>1460</v>
      </c>
      <c r="E62" s="72">
        <v>1680</v>
      </c>
      <c r="F62" s="97">
        <v>1792.42</v>
      </c>
      <c r="G62" s="114">
        <f t="shared" si="2"/>
        <v>109.66167023554605</v>
      </c>
      <c r="H62" s="114">
        <f t="shared" si="3"/>
        <v>106.69166666666668</v>
      </c>
    </row>
    <row r="63" spans="2:8" s="68" customFormat="1" x14ac:dyDescent="0.25">
      <c r="B63" s="22" t="s">
        <v>172</v>
      </c>
      <c r="C63" s="72">
        <v>1445.77</v>
      </c>
      <c r="D63" s="72">
        <v>1330</v>
      </c>
      <c r="E63" s="72">
        <v>1800</v>
      </c>
      <c r="F63" s="97">
        <v>1684.4</v>
      </c>
      <c r="G63" s="114">
        <f t="shared" si="2"/>
        <v>116.50539159064029</v>
      </c>
      <c r="H63" s="114">
        <f t="shared" si="3"/>
        <v>93.577777777777783</v>
      </c>
    </row>
    <row r="64" spans="2:8" s="68" customFormat="1" x14ac:dyDescent="0.25">
      <c r="B64" s="22" t="s">
        <v>173</v>
      </c>
      <c r="C64" s="72">
        <v>1244.81</v>
      </c>
      <c r="D64" s="72">
        <v>200</v>
      </c>
      <c r="E64" s="72">
        <v>120</v>
      </c>
      <c r="F64" s="97">
        <v>106.2</v>
      </c>
      <c r="G64" s="114">
        <f t="shared" si="2"/>
        <v>8.5314224660791602</v>
      </c>
      <c r="H64" s="114">
        <f t="shared" si="3"/>
        <v>88.5</v>
      </c>
    </row>
    <row r="65" spans="2:8" s="68" customFormat="1" x14ac:dyDescent="0.25">
      <c r="B65" s="22" t="s">
        <v>174</v>
      </c>
      <c r="C65" s="72">
        <v>4715.6099999999997</v>
      </c>
      <c r="D65" s="72">
        <v>3450</v>
      </c>
      <c r="E65" s="72">
        <v>5000</v>
      </c>
      <c r="F65" s="97">
        <v>4889.78</v>
      </c>
      <c r="G65" s="114">
        <f t="shared" si="2"/>
        <v>103.69347762007462</v>
      </c>
      <c r="H65" s="114">
        <f t="shared" si="3"/>
        <v>97.795599999999993</v>
      </c>
    </row>
    <row r="66" spans="2:8" s="68" customFormat="1" x14ac:dyDescent="0.25">
      <c r="B66" s="22" t="s">
        <v>235</v>
      </c>
      <c r="C66" s="72">
        <v>19112.07</v>
      </c>
      <c r="D66" s="72">
        <v>26280</v>
      </c>
      <c r="E66" s="72">
        <v>19500</v>
      </c>
      <c r="F66" s="97">
        <v>17934.77</v>
      </c>
      <c r="G66" s="114">
        <f t="shared" si="2"/>
        <v>93.840018375822197</v>
      </c>
      <c r="H66" s="114">
        <f t="shared" si="3"/>
        <v>91.973179487179493</v>
      </c>
    </row>
    <row r="67" spans="2:8" s="68" customFormat="1" x14ac:dyDescent="0.25">
      <c r="B67" s="22" t="s">
        <v>175</v>
      </c>
      <c r="C67" s="72">
        <v>1373.68</v>
      </c>
      <c r="D67" s="72">
        <v>3250</v>
      </c>
      <c r="E67" s="72">
        <v>2400</v>
      </c>
      <c r="F67" s="97">
        <v>2459.8000000000002</v>
      </c>
      <c r="G67" s="114">
        <f t="shared" si="2"/>
        <v>179.06644924582145</v>
      </c>
      <c r="H67" s="114">
        <f t="shared" si="3"/>
        <v>102.49166666666667</v>
      </c>
    </row>
    <row r="68" spans="2:8" s="68" customFormat="1" x14ac:dyDescent="0.25">
      <c r="B68" s="22" t="s">
        <v>176</v>
      </c>
      <c r="C68" s="72">
        <v>248.86</v>
      </c>
      <c r="D68" s="72">
        <v>130</v>
      </c>
      <c r="E68" s="72">
        <v>0</v>
      </c>
      <c r="F68" s="97">
        <v>0</v>
      </c>
      <c r="G68" s="114">
        <f t="shared" si="2"/>
        <v>0</v>
      </c>
      <c r="H68" s="114" t="e">
        <f t="shared" si="3"/>
        <v>#DIV/0!</v>
      </c>
    </row>
    <row r="69" spans="2:8" s="68" customFormat="1" x14ac:dyDescent="0.25">
      <c r="B69" s="22" t="s">
        <v>177</v>
      </c>
      <c r="C69" s="72">
        <v>1987.03</v>
      </c>
      <c r="D69" s="72">
        <v>1060</v>
      </c>
      <c r="E69" s="72">
        <v>1800</v>
      </c>
      <c r="F69" s="97">
        <v>1954.5</v>
      </c>
      <c r="G69" s="114">
        <f t="shared" si="2"/>
        <v>98.362883298188748</v>
      </c>
      <c r="H69" s="114">
        <f t="shared" si="3"/>
        <v>108.58333333333334</v>
      </c>
    </row>
    <row r="70" spans="2:8" s="68" customFormat="1" x14ac:dyDescent="0.25">
      <c r="B70" s="22" t="s">
        <v>178</v>
      </c>
      <c r="C70" s="72">
        <v>207.59</v>
      </c>
      <c r="D70" s="72">
        <v>140</v>
      </c>
      <c r="E70" s="72">
        <v>160</v>
      </c>
      <c r="F70" s="97">
        <v>156.30000000000001</v>
      </c>
      <c r="G70" s="114">
        <f t="shared" si="2"/>
        <v>75.292644154342696</v>
      </c>
      <c r="H70" s="114">
        <f t="shared" si="3"/>
        <v>97.6875</v>
      </c>
    </row>
    <row r="71" spans="2:8" s="68" customFormat="1" x14ac:dyDescent="0.25">
      <c r="B71" s="22" t="s">
        <v>179</v>
      </c>
      <c r="C71" s="72">
        <v>1744.77</v>
      </c>
      <c r="D71" s="72">
        <v>1590</v>
      </c>
      <c r="E71" s="72">
        <v>2100</v>
      </c>
      <c r="F71" s="97">
        <v>1828.4</v>
      </c>
      <c r="G71" s="114">
        <f t="shared" si="2"/>
        <v>104.79318190936343</v>
      </c>
      <c r="H71" s="114">
        <f t="shared" si="3"/>
        <v>87.066666666666663</v>
      </c>
    </row>
    <row r="72" spans="2:8" s="68" customFormat="1" x14ac:dyDescent="0.25">
      <c r="B72" s="22" t="s">
        <v>180</v>
      </c>
      <c r="C72" s="72">
        <v>0</v>
      </c>
      <c r="D72" s="72">
        <v>70</v>
      </c>
      <c r="E72" s="72">
        <v>0</v>
      </c>
      <c r="F72" s="97">
        <v>0</v>
      </c>
      <c r="G72" s="114" t="e">
        <f t="shared" si="2"/>
        <v>#DIV/0!</v>
      </c>
      <c r="H72" s="114" t="e">
        <f t="shared" si="3"/>
        <v>#DIV/0!</v>
      </c>
    </row>
    <row r="73" spans="2:8" s="68" customFormat="1" x14ac:dyDescent="0.25">
      <c r="B73" s="22" t="s">
        <v>181</v>
      </c>
      <c r="C73" s="72">
        <v>59.73</v>
      </c>
      <c r="D73" s="72">
        <v>70</v>
      </c>
      <c r="E73" s="72">
        <v>65</v>
      </c>
      <c r="F73" s="97">
        <v>62</v>
      </c>
      <c r="G73" s="114">
        <f t="shared" si="2"/>
        <v>103.80043529214799</v>
      </c>
      <c r="H73" s="114">
        <f t="shared" si="3"/>
        <v>95.384615384615387</v>
      </c>
    </row>
    <row r="74" spans="2:8" s="68" customFormat="1" x14ac:dyDescent="0.25">
      <c r="B74" s="22" t="s">
        <v>182</v>
      </c>
      <c r="C74" s="72">
        <v>22.07</v>
      </c>
      <c r="D74" s="72">
        <v>70</v>
      </c>
      <c r="E74" s="72">
        <v>7</v>
      </c>
      <c r="F74" s="97">
        <v>6.32</v>
      </c>
      <c r="G74" s="114">
        <f t="shared" si="2"/>
        <v>28.636157680108749</v>
      </c>
      <c r="H74" s="114">
        <f t="shared" si="3"/>
        <v>90.285714285714292</v>
      </c>
    </row>
    <row r="75" spans="2:8" s="68" customFormat="1" x14ac:dyDescent="0.25">
      <c r="B75" s="22" t="s">
        <v>183</v>
      </c>
      <c r="C75" s="72">
        <v>18.510000000000002</v>
      </c>
      <c r="D75" s="72">
        <v>70</v>
      </c>
      <c r="E75" s="72">
        <v>0</v>
      </c>
      <c r="F75" s="97">
        <v>0</v>
      </c>
      <c r="G75" s="114">
        <f t="shared" si="2"/>
        <v>0</v>
      </c>
      <c r="H75" s="114" t="e">
        <f t="shared" si="3"/>
        <v>#DIV/0!</v>
      </c>
    </row>
    <row r="76" spans="2:8" s="68" customFormat="1" x14ac:dyDescent="0.25">
      <c r="B76" s="22" t="s">
        <v>184</v>
      </c>
      <c r="C76" s="72">
        <v>390.85</v>
      </c>
      <c r="D76" s="72">
        <v>260</v>
      </c>
      <c r="E76" s="72">
        <v>300</v>
      </c>
      <c r="F76" s="97">
        <v>298.27999999999997</v>
      </c>
      <c r="G76" s="114">
        <f t="shared" si="2"/>
        <v>76.315722144045012</v>
      </c>
      <c r="H76" s="114">
        <f t="shared" si="3"/>
        <v>99.426666666666648</v>
      </c>
    </row>
    <row r="77" spans="2:8" s="68" customFormat="1" x14ac:dyDescent="0.25">
      <c r="B77" s="22" t="s">
        <v>159</v>
      </c>
      <c r="C77" s="72">
        <v>0</v>
      </c>
      <c r="D77" s="72">
        <v>10</v>
      </c>
      <c r="E77" s="72">
        <v>0</v>
      </c>
      <c r="F77" s="97">
        <v>0</v>
      </c>
      <c r="G77" s="114" t="e">
        <f t="shared" si="2"/>
        <v>#DIV/0!</v>
      </c>
      <c r="H77" s="114" t="e">
        <f t="shared" si="3"/>
        <v>#DIV/0!</v>
      </c>
    </row>
    <row r="78" spans="2:8" s="68" customFormat="1" x14ac:dyDescent="0.25">
      <c r="B78" s="22"/>
      <c r="C78" s="87"/>
      <c r="D78" s="87"/>
      <c r="E78" s="87"/>
      <c r="F78" s="88"/>
      <c r="G78" s="114"/>
      <c r="H78" s="114"/>
    </row>
    <row r="79" spans="2:8" s="68" customFormat="1" x14ac:dyDescent="0.25">
      <c r="B79" s="77" t="s">
        <v>136</v>
      </c>
      <c r="C79" s="96">
        <f>C80+C81+C82+C83+C84+C85+C86+C88+C89+C90+C91</f>
        <v>955148.48</v>
      </c>
      <c r="D79" s="96">
        <f>D80+D81+D82+D83+D84+D85+D86+D88+D89+D90</f>
        <v>1054420</v>
      </c>
      <c r="E79" s="96">
        <f>E80+E81+E82+E83+E84+E85+E86+E88+E89+E90</f>
        <v>1074090</v>
      </c>
      <c r="F79" s="96">
        <f>F80+F81+F82+F83+F84+F85+F86+F88+F89+F90+F87+F91</f>
        <v>1112157.3599999999</v>
      </c>
      <c r="G79" s="114">
        <f t="shared" si="2"/>
        <v>116.43816467152834</v>
      </c>
      <c r="H79" s="114">
        <f t="shared" si="3"/>
        <v>103.54414993156998</v>
      </c>
    </row>
    <row r="80" spans="2:8" s="68" customFormat="1" x14ac:dyDescent="0.25">
      <c r="B80" s="24" t="s">
        <v>150</v>
      </c>
      <c r="C80" s="72">
        <v>772574.09</v>
      </c>
      <c r="D80" s="72">
        <v>869210</v>
      </c>
      <c r="E80" s="72">
        <v>882100</v>
      </c>
      <c r="F80" s="97">
        <v>908043.91</v>
      </c>
      <c r="G80" s="114">
        <f t="shared" si="2"/>
        <v>117.53486452024298</v>
      </c>
      <c r="H80" s="114">
        <f t="shared" si="3"/>
        <v>102.94115293050675</v>
      </c>
    </row>
    <row r="81" spans="2:8" s="68" customFormat="1" x14ac:dyDescent="0.25">
      <c r="B81" s="24" t="s">
        <v>151</v>
      </c>
      <c r="C81" s="72">
        <v>35772.46</v>
      </c>
      <c r="D81" s="72">
        <v>33180</v>
      </c>
      <c r="E81" s="72">
        <v>35000</v>
      </c>
      <c r="F81" s="97">
        <v>45810.99</v>
      </c>
      <c r="G81" s="114">
        <f t="shared" si="2"/>
        <v>128.062174085875</v>
      </c>
      <c r="H81" s="114">
        <f t="shared" si="3"/>
        <v>130.88854285714285</v>
      </c>
    </row>
    <row r="82" spans="2:8" s="68" customFormat="1" x14ac:dyDescent="0.25">
      <c r="B82" s="24" t="s">
        <v>152</v>
      </c>
      <c r="C82" s="72">
        <v>128418.98</v>
      </c>
      <c r="D82" s="72">
        <v>143380</v>
      </c>
      <c r="E82" s="72">
        <v>148700</v>
      </c>
      <c r="F82" s="97">
        <v>151030.15</v>
      </c>
      <c r="G82" s="114">
        <f t="shared" si="2"/>
        <v>117.60734277752401</v>
      </c>
      <c r="H82" s="114">
        <f t="shared" si="3"/>
        <v>101.56701412239408</v>
      </c>
    </row>
    <row r="83" spans="2:8" s="68" customFormat="1" x14ac:dyDescent="0.25">
      <c r="B83" s="24" t="s">
        <v>153</v>
      </c>
      <c r="C83" s="72">
        <v>237.18</v>
      </c>
      <c r="D83" s="72">
        <v>80</v>
      </c>
      <c r="E83" s="72">
        <v>10</v>
      </c>
      <c r="F83" s="97">
        <v>0</v>
      </c>
      <c r="G83" s="114">
        <f t="shared" si="2"/>
        <v>0</v>
      </c>
      <c r="H83" s="114">
        <f t="shared" si="3"/>
        <v>0</v>
      </c>
    </row>
    <row r="84" spans="2:8" s="68" customFormat="1" x14ac:dyDescent="0.25">
      <c r="B84" s="24" t="s">
        <v>154</v>
      </c>
      <c r="C84" s="72">
        <v>223.51</v>
      </c>
      <c r="D84" s="72">
        <v>660</v>
      </c>
      <c r="E84" s="72">
        <v>660</v>
      </c>
      <c r="F84" s="97">
        <v>890.9</v>
      </c>
      <c r="G84" s="114">
        <f t="shared" si="2"/>
        <v>398.59514115699523</v>
      </c>
      <c r="H84" s="114">
        <f t="shared" si="3"/>
        <v>134.9848484848485</v>
      </c>
    </row>
    <row r="85" spans="2:8" s="68" customFormat="1" x14ac:dyDescent="0.25">
      <c r="B85" s="24" t="s">
        <v>155</v>
      </c>
      <c r="C85" s="72">
        <v>467.18</v>
      </c>
      <c r="D85" s="72">
        <v>470</v>
      </c>
      <c r="E85" s="72">
        <v>1500</v>
      </c>
      <c r="F85" s="97">
        <v>1320.51</v>
      </c>
      <c r="G85" s="114">
        <f t="shared" si="2"/>
        <v>282.65550751316408</v>
      </c>
      <c r="H85" s="114">
        <f t="shared" si="3"/>
        <v>88.034000000000006</v>
      </c>
    </row>
    <row r="86" spans="2:8" s="68" customFormat="1" x14ac:dyDescent="0.25">
      <c r="B86" s="24" t="s">
        <v>156</v>
      </c>
      <c r="C86" s="72">
        <v>0</v>
      </c>
      <c r="D86" s="72">
        <v>0</v>
      </c>
      <c r="E86" s="72">
        <v>0</v>
      </c>
      <c r="F86" s="97">
        <v>35.01</v>
      </c>
      <c r="G86" s="114" t="e">
        <f t="shared" si="2"/>
        <v>#DIV/0!</v>
      </c>
      <c r="H86" s="114" t="e">
        <f t="shared" si="3"/>
        <v>#DIV/0!</v>
      </c>
    </row>
    <row r="87" spans="2:8" s="68" customFormat="1" x14ac:dyDescent="0.25">
      <c r="B87" s="100" t="s">
        <v>180</v>
      </c>
      <c r="C87" s="72">
        <v>0</v>
      </c>
      <c r="D87" s="72">
        <v>0</v>
      </c>
      <c r="E87" s="72">
        <v>0</v>
      </c>
      <c r="F87" s="97">
        <v>1327.23</v>
      </c>
      <c r="G87" s="114" t="e">
        <f t="shared" si="2"/>
        <v>#DIV/0!</v>
      </c>
      <c r="H87" s="114" t="e">
        <f t="shared" si="3"/>
        <v>#DIV/0!</v>
      </c>
    </row>
    <row r="88" spans="2:8" s="68" customFormat="1" x14ac:dyDescent="0.25">
      <c r="B88" s="24" t="s">
        <v>157</v>
      </c>
      <c r="C88" s="72">
        <v>2963.04</v>
      </c>
      <c r="D88" s="72">
        <v>3320</v>
      </c>
      <c r="E88" s="72">
        <v>2000</v>
      </c>
      <c r="F88" s="97">
        <v>1928.86</v>
      </c>
      <c r="G88" s="114">
        <f t="shared" si="2"/>
        <v>65.097332469355791</v>
      </c>
      <c r="H88" s="114">
        <f t="shared" si="3"/>
        <v>96.442999999999984</v>
      </c>
    </row>
    <row r="89" spans="2:8" s="68" customFormat="1" x14ac:dyDescent="0.25">
      <c r="B89" s="24" t="s">
        <v>158</v>
      </c>
      <c r="C89" s="72">
        <v>8359.85</v>
      </c>
      <c r="D89" s="72">
        <v>2130</v>
      </c>
      <c r="E89" s="72">
        <v>2130</v>
      </c>
      <c r="F89" s="97">
        <v>580.66</v>
      </c>
      <c r="G89" s="114">
        <f t="shared" si="2"/>
        <v>6.9458184058326404</v>
      </c>
      <c r="H89" s="114">
        <f t="shared" si="3"/>
        <v>27.261032863849767</v>
      </c>
    </row>
    <row r="90" spans="2:8" s="68" customFormat="1" x14ac:dyDescent="0.25">
      <c r="B90" s="24" t="s">
        <v>159</v>
      </c>
      <c r="C90" s="72">
        <v>5534.94</v>
      </c>
      <c r="D90" s="72">
        <v>1990</v>
      </c>
      <c r="E90" s="72">
        <v>1990</v>
      </c>
      <c r="F90" s="97">
        <v>591.14</v>
      </c>
      <c r="G90" s="114">
        <f>F90/C90*100</f>
        <v>10.68015190769909</v>
      </c>
      <c r="H90" s="114">
        <f>F90/E90*100</f>
        <v>29.705527638190954</v>
      </c>
    </row>
    <row r="91" spans="2:8" s="68" customFormat="1" x14ac:dyDescent="0.25">
      <c r="B91" s="100" t="s">
        <v>188</v>
      </c>
      <c r="C91" s="111">
        <v>597.25</v>
      </c>
      <c r="D91" s="101">
        <v>660</v>
      </c>
      <c r="E91" s="101">
        <v>700</v>
      </c>
      <c r="F91" s="114">
        <v>598</v>
      </c>
      <c r="G91" s="114">
        <f>F91/C91*100</f>
        <v>100.12557555462536</v>
      </c>
      <c r="H91" s="114">
        <f>F91/E91*100</f>
        <v>85.428571428571431</v>
      </c>
    </row>
    <row r="92" spans="2:8" s="68" customFormat="1" ht="25.5" x14ac:dyDescent="0.25">
      <c r="B92" s="48" t="s">
        <v>142</v>
      </c>
      <c r="C92" s="96">
        <v>0</v>
      </c>
      <c r="D92" s="96">
        <f>D93</f>
        <v>1182.98</v>
      </c>
      <c r="E92" s="96">
        <f>E93</f>
        <v>1182.98</v>
      </c>
      <c r="F92" s="113">
        <v>1183.02</v>
      </c>
      <c r="G92" s="114" t="e">
        <f t="shared" si="2"/>
        <v>#DIV/0!</v>
      </c>
      <c r="H92" s="114">
        <f t="shared" si="3"/>
        <v>100.00338129131514</v>
      </c>
    </row>
    <row r="93" spans="2:8" s="68" customFormat="1" x14ac:dyDescent="0.25">
      <c r="B93" s="24" t="s">
        <v>160</v>
      </c>
      <c r="C93" s="72">
        <v>0</v>
      </c>
      <c r="D93" s="72">
        <v>1182.98</v>
      </c>
      <c r="E93" s="72">
        <v>1182.98</v>
      </c>
      <c r="F93" s="112">
        <v>1183.02</v>
      </c>
      <c r="G93" s="114" t="e">
        <f t="shared" si="2"/>
        <v>#DIV/0!</v>
      </c>
      <c r="H93" s="114">
        <f t="shared" si="3"/>
        <v>100.00338129131514</v>
      </c>
    </row>
    <row r="94" spans="2:8" s="68" customFormat="1" x14ac:dyDescent="0.25">
      <c r="B94" s="24"/>
      <c r="C94" s="87"/>
      <c r="D94" s="87"/>
      <c r="E94" s="87"/>
      <c r="F94" s="95"/>
      <c r="G94" s="114"/>
      <c r="H94" s="114"/>
    </row>
    <row r="95" spans="2:8" s="68" customFormat="1" x14ac:dyDescent="0.25">
      <c r="B95" s="12" t="s">
        <v>137</v>
      </c>
      <c r="C95" s="92"/>
      <c r="D95" s="92"/>
      <c r="E95" s="92"/>
      <c r="F95" s="94"/>
      <c r="G95" s="114" t="e">
        <f t="shared" si="2"/>
        <v>#DIV/0!</v>
      </c>
      <c r="H95" s="114" t="e">
        <f t="shared" si="3"/>
        <v>#DIV/0!</v>
      </c>
    </row>
    <row r="96" spans="2:8" s="68" customFormat="1" x14ac:dyDescent="0.25">
      <c r="B96" s="22" t="s">
        <v>138</v>
      </c>
      <c r="C96" s="96">
        <f>C98+C97</f>
        <v>1169.95</v>
      </c>
      <c r="D96" s="96">
        <f t="shared" ref="D96:E96" si="4">D98</f>
        <v>3320</v>
      </c>
      <c r="E96" s="96">
        <f t="shared" si="4"/>
        <v>1500</v>
      </c>
      <c r="F96" s="96">
        <f>F98+F97</f>
        <v>1974</v>
      </c>
      <c r="G96" s="114">
        <f t="shared" si="2"/>
        <v>168.72515919483737</v>
      </c>
      <c r="H96" s="114">
        <f t="shared" si="3"/>
        <v>131.6</v>
      </c>
    </row>
    <row r="97" spans="2:8" s="68" customFormat="1" x14ac:dyDescent="0.25">
      <c r="B97" s="22" t="s">
        <v>162</v>
      </c>
      <c r="C97" s="72">
        <v>955.6</v>
      </c>
      <c r="D97" s="72">
        <v>0</v>
      </c>
      <c r="E97" s="72">
        <v>0</v>
      </c>
      <c r="F97" s="72">
        <v>300</v>
      </c>
      <c r="G97" s="114">
        <f t="shared" si="2"/>
        <v>31.393888656341563</v>
      </c>
      <c r="H97" s="114" t="e">
        <f t="shared" si="3"/>
        <v>#DIV/0!</v>
      </c>
    </row>
    <row r="98" spans="2:8" s="68" customFormat="1" x14ac:dyDescent="0.25">
      <c r="B98" s="22" t="s">
        <v>183</v>
      </c>
      <c r="C98" s="112">
        <v>214.35</v>
      </c>
      <c r="D98" s="72">
        <v>3320</v>
      </c>
      <c r="E98" s="72">
        <v>1500</v>
      </c>
      <c r="F98" s="112">
        <v>1674</v>
      </c>
      <c r="G98" s="114">
        <f t="shared" si="2"/>
        <v>780.96571028691392</v>
      </c>
      <c r="H98" s="114">
        <f t="shared" si="3"/>
        <v>111.60000000000001</v>
      </c>
    </row>
    <row r="99" spans="2:8" s="68" customFormat="1" x14ac:dyDescent="0.25">
      <c r="B99" s="24"/>
      <c r="C99" s="92"/>
      <c r="D99" s="92"/>
      <c r="E99" s="92"/>
      <c r="F99" s="94"/>
      <c r="G99" s="114"/>
      <c r="H99" s="114"/>
    </row>
    <row r="100" spans="2:8" s="68" customFormat="1" x14ac:dyDescent="0.25">
      <c r="B100" s="12" t="s">
        <v>19</v>
      </c>
      <c r="C100" s="92"/>
      <c r="D100" s="92"/>
      <c r="E100" s="92"/>
      <c r="F100" s="94"/>
      <c r="G100" s="114"/>
      <c r="H100" s="114"/>
    </row>
    <row r="101" spans="2:8" s="68" customFormat="1" x14ac:dyDescent="0.25">
      <c r="B101" s="77" t="s">
        <v>143</v>
      </c>
      <c r="C101" s="96">
        <f>C103+C104+C105+C106+C108+C109+C110+C111+C112+C113+C114+C115+C116+C117+C118+C119+C120+C121+C122+C123+C124+C125+C126+C127+C107</f>
        <v>64466.12</v>
      </c>
      <c r="D101" s="96">
        <f>D103+D104+D105+D106+D108+D109+D110+D111+D112+D113+D114+D115+D116+D117+D118+D119+D120+D121+D122+D123+D124+D125+D126+D127+D102</f>
        <v>54460</v>
      </c>
      <c r="E101" s="96">
        <f t="shared" ref="E101" si="5">E103+E104+E105+E106+E108+E109+E110+E111+E112+E113+E114+E115+E116+E117+E118+E119+E120+E121+E122+E123+E124+E125+E126+E127</f>
        <v>50800</v>
      </c>
      <c r="F101" s="96">
        <f>F103+F104+F105+F106+F108+F109+F110+F111+F112+F113+F114+F115+F116+F117+F118+F119+F120+F121+F122+F123+F124+F125+F126+F127+F107</f>
        <v>59685.97</v>
      </c>
      <c r="G101" s="114">
        <f t="shared" si="2"/>
        <v>92.585019852288298</v>
      </c>
      <c r="H101" s="114">
        <f t="shared" si="3"/>
        <v>117.49206692913386</v>
      </c>
    </row>
    <row r="102" spans="2:8" s="68" customFormat="1" ht="25.5" x14ac:dyDescent="0.25">
      <c r="B102" s="63" t="s">
        <v>144</v>
      </c>
      <c r="C102" s="92"/>
      <c r="D102" s="72">
        <v>0</v>
      </c>
      <c r="E102" s="72">
        <v>0</v>
      </c>
      <c r="F102" s="94"/>
      <c r="G102" s="114"/>
      <c r="H102" s="114"/>
    </row>
    <row r="103" spans="2:8" s="68" customFormat="1" x14ac:dyDescent="0.25">
      <c r="B103" s="63" t="s">
        <v>150</v>
      </c>
      <c r="C103" s="72">
        <v>7410.84</v>
      </c>
      <c r="D103" s="72">
        <v>3420</v>
      </c>
      <c r="E103" s="72">
        <v>5000</v>
      </c>
      <c r="F103" s="97">
        <v>2206.81</v>
      </c>
      <c r="G103" s="114">
        <f t="shared" si="2"/>
        <v>29.778135811864782</v>
      </c>
      <c r="H103" s="114">
        <f t="shared" si="3"/>
        <v>44.136199999999995</v>
      </c>
    </row>
    <row r="104" spans="2:8" s="68" customFormat="1" x14ac:dyDescent="0.25">
      <c r="B104" s="63" t="s">
        <v>151</v>
      </c>
      <c r="C104" s="98">
        <v>0</v>
      </c>
      <c r="D104" s="72">
        <v>3980</v>
      </c>
      <c r="E104" s="72">
        <v>4000</v>
      </c>
      <c r="F104" s="97">
        <v>10951.14</v>
      </c>
      <c r="G104" s="114" t="e">
        <f t="shared" si="2"/>
        <v>#DIV/0!</v>
      </c>
      <c r="H104" s="114">
        <f t="shared" si="3"/>
        <v>273.77849999999995</v>
      </c>
    </row>
    <row r="105" spans="2:8" s="68" customFormat="1" x14ac:dyDescent="0.25">
      <c r="B105" s="63" t="s">
        <v>152</v>
      </c>
      <c r="C105" s="72">
        <v>592.75</v>
      </c>
      <c r="D105" s="72">
        <v>560</v>
      </c>
      <c r="E105" s="72">
        <v>750</v>
      </c>
      <c r="F105" s="97">
        <v>1343.91</v>
      </c>
      <c r="G105" s="114">
        <f t="shared" si="2"/>
        <v>226.72458878110504</v>
      </c>
      <c r="H105" s="114">
        <f t="shared" si="3"/>
        <v>179.18800000000002</v>
      </c>
    </row>
    <row r="106" spans="2:8" s="68" customFormat="1" x14ac:dyDescent="0.25">
      <c r="B106" s="22" t="s">
        <v>162</v>
      </c>
      <c r="C106" s="72">
        <v>7011</v>
      </c>
      <c r="D106" s="72">
        <v>3980</v>
      </c>
      <c r="E106" s="72">
        <v>3000</v>
      </c>
      <c r="F106" s="97">
        <v>5541.66</v>
      </c>
      <c r="G106" s="114">
        <f t="shared" si="2"/>
        <v>79.042362002567387</v>
      </c>
      <c r="H106" s="114">
        <f t="shared" si="3"/>
        <v>184.72199999999998</v>
      </c>
    </row>
    <row r="107" spans="2:8" s="68" customFormat="1" x14ac:dyDescent="0.25">
      <c r="B107" s="22" t="s">
        <v>163</v>
      </c>
      <c r="C107" s="72">
        <v>3293.89</v>
      </c>
      <c r="D107" s="72">
        <v>0</v>
      </c>
      <c r="E107" s="72">
        <v>0</v>
      </c>
      <c r="F107" s="97">
        <v>3074.81</v>
      </c>
      <c r="G107" s="114">
        <f t="shared" si="2"/>
        <v>93.3488975041668</v>
      </c>
      <c r="H107" s="114" t="e">
        <f t="shared" si="3"/>
        <v>#DIV/0!</v>
      </c>
    </row>
    <row r="108" spans="2:8" s="68" customFormat="1" x14ac:dyDescent="0.25">
      <c r="B108" s="22" t="s">
        <v>164</v>
      </c>
      <c r="C108" s="72">
        <v>1263.52</v>
      </c>
      <c r="D108" s="72">
        <v>800</v>
      </c>
      <c r="E108" s="72">
        <v>800</v>
      </c>
      <c r="F108" s="97">
        <v>614.5</v>
      </c>
      <c r="G108" s="114">
        <f t="shared" si="2"/>
        <v>48.633974927187538</v>
      </c>
      <c r="H108" s="114">
        <f t="shared" si="3"/>
        <v>76.8125</v>
      </c>
    </row>
    <row r="109" spans="2:8" s="68" customFormat="1" x14ac:dyDescent="0.25">
      <c r="B109" s="22" t="s">
        <v>165</v>
      </c>
      <c r="C109" s="72">
        <v>2792.86</v>
      </c>
      <c r="D109" s="72">
        <v>5440</v>
      </c>
      <c r="E109" s="72">
        <v>3800</v>
      </c>
      <c r="F109" s="97">
        <v>2189.66</v>
      </c>
      <c r="G109" s="114">
        <f t="shared" si="2"/>
        <v>78.402068130876586</v>
      </c>
      <c r="H109" s="114">
        <f t="shared" si="3"/>
        <v>57.62263157894737</v>
      </c>
    </row>
    <row r="110" spans="2:8" s="68" customFormat="1" x14ac:dyDescent="0.25">
      <c r="B110" s="22" t="s">
        <v>166</v>
      </c>
      <c r="C110" s="72">
        <v>1168.24</v>
      </c>
      <c r="D110" s="72">
        <v>930</v>
      </c>
      <c r="E110" s="72">
        <v>930</v>
      </c>
      <c r="F110" s="97">
        <v>1351.24</v>
      </c>
      <c r="G110" s="114">
        <f t="shared" si="2"/>
        <v>115.66458946791755</v>
      </c>
      <c r="H110" s="114">
        <f t="shared" si="3"/>
        <v>145.29462365591399</v>
      </c>
    </row>
    <row r="111" spans="2:8" s="68" customFormat="1" x14ac:dyDescent="0.25">
      <c r="B111" s="22" t="s">
        <v>167</v>
      </c>
      <c r="C111" s="72">
        <v>9288.02</v>
      </c>
      <c r="D111" s="72">
        <v>11020</v>
      </c>
      <c r="E111" s="72">
        <v>9160</v>
      </c>
      <c r="F111" s="97">
        <v>4193.72</v>
      </c>
      <c r="G111" s="114">
        <f t="shared" si="2"/>
        <v>45.151926890768969</v>
      </c>
      <c r="H111" s="114">
        <f t="shared" si="3"/>
        <v>45.782969432314417</v>
      </c>
    </row>
    <row r="112" spans="2:8" s="68" customFormat="1" x14ac:dyDescent="0.25">
      <c r="B112" s="22" t="s">
        <v>168</v>
      </c>
      <c r="C112" s="72">
        <v>3531.84</v>
      </c>
      <c r="D112" s="72">
        <v>4640</v>
      </c>
      <c r="E112" s="72">
        <v>3000</v>
      </c>
      <c r="F112" s="97">
        <v>2950.75</v>
      </c>
      <c r="G112" s="114">
        <f t="shared" si="2"/>
        <v>83.547102926519884</v>
      </c>
      <c r="H112" s="114">
        <f t="shared" si="3"/>
        <v>98.358333333333334</v>
      </c>
    </row>
    <row r="113" spans="2:11" s="68" customFormat="1" x14ac:dyDescent="0.25">
      <c r="B113" s="22" t="s">
        <v>169</v>
      </c>
      <c r="C113" s="72">
        <v>659.07</v>
      </c>
      <c r="D113" s="72">
        <v>400</v>
      </c>
      <c r="E113" s="72">
        <v>500</v>
      </c>
      <c r="F113" s="97">
        <v>1689.33</v>
      </c>
      <c r="G113" s="114">
        <f t="shared" si="2"/>
        <v>256.32026947061763</v>
      </c>
      <c r="H113" s="114">
        <f t="shared" si="3"/>
        <v>337.86599999999999</v>
      </c>
    </row>
    <row r="114" spans="2:11" s="68" customFormat="1" x14ac:dyDescent="0.25">
      <c r="B114" s="22" t="s">
        <v>170</v>
      </c>
      <c r="C114" s="72">
        <v>222.18</v>
      </c>
      <c r="D114" s="72">
        <v>400</v>
      </c>
      <c r="E114" s="72">
        <v>400</v>
      </c>
      <c r="F114" s="97">
        <v>220.58</v>
      </c>
      <c r="G114" s="114">
        <f t="shared" si="2"/>
        <v>99.279863174003054</v>
      </c>
      <c r="H114" s="114">
        <f t="shared" si="3"/>
        <v>55.144999999999996</v>
      </c>
    </row>
    <row r="115" spans="2:11" s="68" customFormat="1" x14ac:dyDescent="0.25">
      <c r="B115" s="22" t="s">
        <v>171</v>
      </c>
      <c r="C115" s="72">
        <v>1214.1199999999999</v>
      </c>
      <c r="D115" s="72">
        <v>1330</v>
      </c>
      <c r="E115" s="72">
        <v>1330</v>
      </c>
      <c r="F115" s="97">
        <v>1569.69</v>
      </c>
      <c r="G115" s="114">
        <f t="shared" ref="G115:G133" si="6">F115/C115*100</f>
        <v>129.28623200342636</v>
      </c>
      <c r="H115" s="114">
        <f t="shared" ref="H115:H133" si="7">F115/E115*100</f>
        <v>118.02180451127819</v>
      </c>
    </row>
    <row r="116" spans="2:11" s="68" customFormat="1" x14ac:dyDescent="0.25">
      <c r="B116" s="22" t="s">
        <v>172</v>
      </c>
      <c r="C116" s="72">
        <v>4929.29</v>
      </c>
      <c r="D116" s="72">
        <v>1990</v>
      </c>
      <c r="E116" s="72">
        <v>3000</v>
      </c>
      <c r="F116" s="97">
        <v>5457.77</v>
      </c>
      <c r="G116" s="114">
        <f t="shared" si="6"/>
        <v>110.72121948597061</v>
      </c>
      <c r="H116" s="114">
        <f t="shared" si="7"/>
        <v>181.92566666666667</v>
      </c>
    </row>
    <row r="117" spans="2:11" s="68" customFormat="1" x14ac:dyDescent="0.25">
      <c r="B117" s="22" t="s">
        <v>174</v>
      </c>
      <c r="C117" s="72">
        <v>579.16999999999996</v>
      </c>
      <c r="D117" s="72">
        <v>2260</v>
      </c>
      <c r="E117" s="72">
        <v>1500</v>
      </c>
      <c r="F117" s="97">
        <v>962.62</v>
      </c>
      <c r="G117" s="114">
        <f t="shared" si="6"/>
        <v>166.20681319819744</v>
      </c>
      <c r="H117" s="114">
        <f t="shared" si="7"/>
        <v>64.174666666666667</v>
      </c>
    </row>
    <row r="118" spans="2:11" s="68" customFormat="1" x14ac:dyDescent="0.25">
      <c r="B118" s="22" t="s">
        <v>176</v>
      </c>
      <c r="C118" s="72">
        <v>0</v>
      </c>
      <c r="D118" s="72">
        <v>270</v>
      </c>
      <c r="E118" s="72">
        <v>130</v>
      </c>
      <c r="F118" s="97">
        <v>0</v>
      </c>
      <c r="G118" s="114" t="e">
        <f t="shared" si="6"/>
        <v>#DIV/0!</v>
      </c>
      <c r="H118" s="114">
        <f t="shared" si="7"/>
        <v>0</v>
      </c>
    </row>
    <row r="119" spans="2:11" s="68" customFormat="1" x14ac:dyDescent="0.25">
      <c r="B119" s="22" t="s">
        <v>177</v>
      </c>
      <c r="C119" s="72">
        <v>681.42</v>
      </c>
      <c r="D119" s="72">
        <v>1600</v>
      </c>
      <c r="E119" s="72">
        <v>1000</v>
      </c>
      <c r="F119" s="97">
        <v>586.24</v>
      </c>
      <c r="G119" s="114">
        <f t="shared" si="6"/>
        <v>86.032109418567117</v>
      </c>
      <c r="H119" s="114">
        <f t="shared" si="7"/>
        <v>58.623999999999995</v>
      </c>
    </row>
    <row r="120" spans="2:11" s="68" customFormat="1" x14ac:dyDescent="0.25">
      <c r="B120" s="22" t="s">
        <v>178</v>
      </c>
      <c r="C120" s="72">
        <v>6371.28</v>
      </c>
      <c r="D120" s="72">
        <v>2520</v>
      </c>
      <c r="E120" s="72">
        <v>4000</v>
      </c>
      <c r="F120" s="97">
        <v>7697.13</v>
      </c>
      <c r="G120" s="114">
        <f t="shared" si="6"/>
        <v>120.80979018344824</v>
      </c>
      <c r="H120" s="114">
        <f t="shared" si="7"/>
        <v>192.42825000000002</v>
      </c>
    </row>
    <row r="121" spans="2:11" s="68" customFormat="1" x14ac:dyDescent="0.25">
      <c r="B121" s="22" t="s">
        <v>185</v>
      </c>
      <c r="C121" s="72">
        <v>0</v>
      </c>
      <c r="D121" s="72">
        <v>70</v>
      </c>
      <c r="E121" s="72">
        <v>60</v>
      </c>
      <c r="F121" s="97">
        <v>0</v>
      </c>
      <c r="G121" s="114" t="e">
        <f t="shared" si="6"/>
        <v>#DIV/0!</v>
      </c>
      <c r="H121" s="114">
        <f t="shared" si="7"/>
        <v>0</v>
      </c>
    </row>
    <row r="122" spans="2:11" s="68" customFormat="1" x14ac:dyDescent="0.25">
      <c r="B122" s="22" t="s">
        <v>180</v>
      </c>
      <c r="C122" s="72">
        <v>0</v>
      </c>
      <c r="D122" s="72">
        <v>400</v>
      </c>
      <c r="E122" s="72">
        <v>1000</v>
      </c>
      <c r="F122" s="97">
        <v>1132.5</v>
      </c>
      <c r="G122" s="114" t="e">
        <f t="shared" si="6"/>
        <v>#DIV/0!</v>
      </c>
      <c r="H122" s="114">
        <f t="shared" si="7"/>
        <v>113.25</v>
      </c>
    </row>
    <row r="123" spans="2:11" s="68" customFormat="1" ht="15" customHeight="1" x14ac:dyDescent="0.25">
      <c r="B123" s="22" t="s">
        <v>183</v>
      </c>
      <c r="C123" s="72">
        <v>5728.13</v>
      </c>
      <c r="D123" s="72">
        <v>1330</v>
      </c>
      <c r="E123" s="72">
        <v>500</v>
      </c>
      <c r="F123" s="97">
        <v>2370.9299999999998</v>
      </c>
      <c r="G123" s="114">
        <f t="shared" si="6"/>
        <v>41.390994966943836</v>
      </c>
      <c r="H123" s="114">
        <f t="shared" si="7"/>
        <v>474.18599999999998</v>
      </c>
      <c r="I123" s="79"/>
      <c r="J123" s="79"/>
      <c r="K123" s="79"/>
    </row>
    <row r="124" spans="2:11" s="68" customFormat="1" x14ac:dyDescent="0.25">
      <c r="B124" s="22" t="s">
        <v>184</v>
      </c>
      <c r="C124" s="72">
        <v>973.26</v>
      </c>
      <c r="D124" s="72">
        <v>740</v>
      </c>
      <c r="E124" s="72">
        <v>740</v>
      </c>
      <c r="F124" s="97">
        <v>1208.56</v>
      </c>
      <c r="G124" s="114">
        <f t="shared" si="6"/>
        <v>124.17647904979141</v>
      </c>
      <c r="H124" s="114">
        <f t="shared" si="7"/>
        <v>163.31891891891891</v>
      </c>
      <c r="I124" s="79"/>
      <c r="J124" s="79"/>
      <c r="K124" s="79"/>
    </row>
    <row r="125" spans="2:11" s="68" customFormat="1" x14ac:dyDescent="0.25">
      <c r="B125" s="22" t="s">
        <v>232</v>
      </c>
      <c r="C125" s="72">
        <v>4554.6099999999997</v>
      </c>
      <c r="D125" s="72">
        <v>3190</v>
      </c>
      <c r="E125" s="72">
        <v>1500</v>
      </c>
      <c r="F125" s="97">
        <v>1549.4</v>
      </c>
      <c r="G125" s="114">
        <f t="shared" si="6"/>
        <v>34.018280379659295</v>
      </c>
      <c r="H125" s="114">
        <f t="shared" si="7"/>
        <v>103.29333333333335</v>
      </c>
      <c r="I125" s="79"/>
      <c r="J125" s="79"/>
      <c r="K125" s="79"/>
    </row>
    <row r="126" spans="2:11" s="68" customFormat="1" x14ac:dyDescent="0.25">
      <c r="B126" s="22" t="s">
        <v>187</v>
      </c>
      <c r="C126" s="72">
        <v>1536.96</v>
      </c>
      <c r="D126" s="72">
        <v>1860</v>
      </c>
      <c r="E126" s="72">
        <v>4000</v>
      </c>
      <c r="F126" s="97">
        <v>159.96</v>
      </c>
      <c r="G126" s="114">
        <f t="shared" si="6"/>
        <v>10.407557776389757</v>
      </c>
      <c r="H126" s="114">
        <f t="shared" si="7"/>
        <v>3.9990000000000006</v>
      </c>
      <c r="I126" s="79"/>
      <c r="J126" s="79"/>
      <c r="K126" s="79"/>
    </row>
    <row r="127" spans="2:11" s="68" customFormat="1" x14ac:dyDescent="0.25">
      <c r="B127" s="22" t="s">
        <v>188</v>
      </c>
      <c r="C127" s="72">
        <v>663.67</v>
      </c>
      <c r="D127" s="72">
        <v>1330</v>
      </c>
      <c r="E127" s="72">
        <v>700</v>
      </c>
      <c r="F127" s="97">
        <v>663.06</v>
      </c>
      <c r="G127" s="114">
        <f t="shared" si="6"/>
        <v>99.908086850392507</v>
      </c>
      <c r="H127" s="114">
        <f t="shared" si="7"/>
        <v>94.722857142857137</v>
      </c>
      <c r="I127" s="79"/>
      <c r="J127" s="79"/>
      <c r="K127" s="79"/>
    </row>
    <row r="128" spans="2:11" s="68" customFormat="1" x14ac:dyDescent="0.25">
      <c r="B128" s="71"/>
      <c r="C128" s="94"/>
      <c r="D128" s="94"/>
      <c r="E128" s="94"/>
      <c r="F128" s="94"/>
      <c r="G128" s="114"/>
      <c r="H128" s="114"/>
    </row>
    <row r="129" spans="2:8" s="68" customFormat="1" x14ac:dyDescent="0.25">
      <c r="B129" s="12" t="s">
        <v>139</v>
      </c>
      <c r="C129" s="94"/>
      <c r="D129" s="94"/>
      <c r="E129" s="94"/>
      <c r="F129" s="94"/>
      <c r="G129" s="114"/>
      <c r="H129" s="114"/>
    </row>
    <row r="130" spans="2:8" s="68" customFormat="1" x14ac:dyDescent="0.25">
      <c r="B130" s="80" t="s">
        <v>189</v>
      </c>
      <c r="C130" s="104">
        <f>C131+C132+C133</f>
        <v>33540.61</v>
      </c>
      <c r="D130" s="84">
        <f t="shared" ref="D130:F130" si="8">D131+D132+D133</f>
        <v>28400</v>
      </c>
      <c r="E130" s="84">
        <f t="shared" si="8"/>
        <v>16550</v>
      </c>
      <c r="F130" s="104">
        <f t="shared" si="8"/>
        <v>16514.849999999999</v>
      </c>
      <c r="G130" s="114">
        <f t="shared" si="6"/>
        <v>49.238371037378265</v>
      </c>
      <c r="H130" s="114">
        <f t="shared" si="7"/>
        <v>99.787613293051351</v>
      </c>
    </row>
    <row r="131" spans="2:8" s="68" customFormat="1" x14ac:dyDescent="0.25">
      <c r="B131" s="70" t="s">
        <v>150</v>
      </c>
      <c r="C131" s="97">
        <v>13211.81</v>
      </c>
      <c r="D131" s="103">
        <v>14400</v>
      </c>
      <c r="E131" s="103">
        <v>500</v>
      </c>
      <c r="F131" s="97">
        <v>436.32</v>
      </c>
      <c r="G131" s="114">
        <f t="shared" si="6"/>
        <v>3.302499808883113</v>
      </c>
      <c r="H131" s="114">
        <f t="shared" si="7"/>
        <v>87.263999999999996</v>
      </c>
    </row>
    <row r="132" spans="2:8" s="68" customFormat="1" x14ac:dyDescent="0.25">
      <c r="B132" s="70" t="s">
        <v>163</v>
      </c>
      <c r="C132" s="97">
        <v>1982.26</v>
      </c>
      <c r="D132" s="103">
        <v>2050</v>
      </c>
      <c r="E132" s="103">
        <v>50</v>
      </c>
      <c r="F132" s="97">
        <v>49.45</v>
      </c>
      <c r="G132" s="114">
        <f t="shared" si="6"/>
        <v>2.4946273445461244</v>
      </c>
      <c r="H132" s="114">
        <f t="shared" si="7"/>
        <v>98.9</v>
      </c>
    </row>
    <row r="133" spans="2:8" s="68" customFormat="1" x14ac:dyDescent="0.25">
      <c r="B133" s="70" t="s">
        <v>190</v>
      </c>
      <c r="C133" s="97">
        <v>18346.54</v>
      </c>
      <c r="D133" s="103">
        <v>11950</v>
      </c>
      <c r="E133" s="103">
        <v>16000</v>
      </c>
      <c r="F133" s="97">
        <v>16029.08</v>
      </c>
      <c r="G133" s="114">
        <f t="shared" si="6"/>
        <v>87.368408430145408</v>
      </c>
      <c r="H133" s="114">
        <f t="shared" si="7"/>
        <v>100.18175000000001</v>
      </c>
    </row>
    <row r="134" spans="2:8" s="68" customFormat="1" x14ac:dyDescent="0.25">
      <c r="B134" s="71"/>
      <c r="C134" s="94"/>
      <c r="D134" s="94"/>
      <c r="E134" s="94"/>
      <c r="F134" s="94"/>
      <c r="G134" s="111"/>
      <c r="H134" s="111"/>
    </row>
    <row r="135" spans="2:8" s="68" customFormat="1" x14ac:dyDescent="0.25">
      <c r="B135" s="12" t="s">
        <v>141</v>
      </c>
      <c r="C135" s="96">
        <f>C136</f>
        <v>0</v>
      </c>
      <c r="D135" s="96">
        <f>D136</f>
        <v>1330</v>
      </c>
      <c r="E135" s="96">
        <f>E136</f>
        <v>1330</v>
      </c>
      <c r="F135" s="96">
        <f>F136</f>
        <v>0</v>
      </c>
      <c r="G135" s="114" t="e">
        <f t="shared" ref="G135:G137" si="9">F135/C135*100</f>
        <v>#DIV/0!</v>
      </c>
      <c r="H135" s="114">
        <f t="shared" ref="H135:H143" si="10">F135/E135*100</f>
        <v>0</v>
      </c>
    </row>
    <row r="136" spans="2:8" s="68" customFormat="1" x14ac:dyDescent="0.25">
      <c r="B136" s="14" t="s">
        <v>146</v>
      </c>
      <c r="C136" s="109">
        <v>0</v>
      </c>
      <c r="D136" s="83">
        <f>D137</f>
        <v>1330</v>
      </c>
      <c r="E136" s="83">
        <f>E137</f>
        <v>1330</v>
      </c>
      <c r="F136" s="97">
        <v>0</v>
      </c>
      <c r="G136" s="114" t="e">
        <f t="shared" si="9"/>
        <v>#DIV/0!</v>
      </c>
      <c r="H136" s="114">
        <f t="shared" si="10"/>
        <v>0</v>
      </c>
    </row>
    <row r="137" spans="2:8" s="68" customFormat="1" x14ac:dyDescent="0.25">
      <c r="B137" s="70" t="s">
        <v>190</v>
      </c>
      <c r="C137" s="109">
        <v>0</v>
      </c>
      <c r="D137" s="83">
        <v>1330</v>
      </c>
      <c r="E137" s="83">
        <v>1330</v>
      </c>
      <c r="F137" s="97">
        <v>0</v>
      </c>
      <c r="G137" s="114" t="e">
        <f t="shared" si="9"/>
        <v>#DIV/0!</v>
      </c>
      <c r="H137" s="114">
        <f t="shared" si="10"/>
        <v>0</v>
      </c>
    </row>
    <row r="138" spans="2:8" s="68" customFormat="1" x14ac:dyDescent="0.25">
      <c r="B138" s="71"/>
      <c r="C138" s="94"/>
      <c r="D138" s="102"/>
      <c r="E138" s="102"/>
      <c r="F138" s="94"/>
      <c r="G138" s="111"/>
      <c r="H138" s="114"/>
    </row>
    <row r="139" spans="2:8" s="68" customFormat="1" x14ac:dyDescent="0.25">
      <c r="B139" s="12" t="s">
        <v>147</v>
      </c>
      <c r="C139" s="110">
        <f>C140</f>
        <v>2506.3199999999997</v>
      </c>
      <c r="D139" s="82">
        <f>D140</f>
        <v>3190</v>
      </c>
      <c r="E139" s="82">
        <f>E140</f>
        <v>3190</v>
      </c>
      <c r="F139" s="104">
        <f>F140</f>
        <v>3599.15</v>
      </c>
      <c r="G139" s="114">
        <f t="shared" ref="G139:G143" si="11">F139/C139*100</f>
        <v>143.60297168757384</v>
      </c>
      <c r="H139" s="114">
        <f t="shared" si="10"/>
        <v>112.82601880877743</v>
      </c>
    </row>
    <row r="140" spans="2:8" s="68" customFormat="1" ht="25.5" x14ac:dyDescent="0.25">
      <c r="B140" s="13" t="s">
        <v>148</v>
      </c>
      <c r="C140" s="72">
        <f>C141+C142+C143</f>
        <v>2506.3199999999997</v>
      </c>
      <c r="D140" s="72">
        <v>3190</v>
      </c>
      <c r="E140" s="72">
        <f>E141+E142+E143</f>
        <v>3190</v>
      </c>
      <c r="F140" s="69">
        <f>F141+F142+F143</f>
        <v>3599.15</v>
      </c>
      <c r="G140" s="114">
        <f t="shared" si="11"/>
        <v>143.60297168757384</v>
      </c>
      <c r="H140" s="114">
        <f t="shared" si="10"/>
        <v>112.82601880877743</v>
      </c>
    </row>
    <row r="141" spans="2:8" s="68" customFormat="1" x14ac:dyDescent="0.25">
      <c r="B141" s="70" t="s">
        <v>155</v>
      </c>
      <c r="C141" s="97">
        <v>0</v>
      </c>
      <c r="D141" s="97">
        <v>660</v>
      </c>
      <c r="E141" s="97">
        <v>660</v>
      </c>
      <c r="F141" s="97">
        <v>0</v>
      </c>
      <c r="G141" s="114" t="e">
        <f t="shared" si="11"/>
        <v>#DIV/0!</v>
      </c>
      <c r="H141" s="114">
        <f t="shared" si="10"/>
        <v>0</v>
      </c>
    </row>
    <row r="142" spans="2:8" s="68" customFormat="1" x14ac:dyDescent="0.25">
      <c r="B142" s="70" t="s">
        <v>178</v>
      </c>
      <c r="C142" s="97">
        <v>1476.03</v>
      </c>
      <c r="D142" s="97">
        <v>1200</v>
      </c>
      <c r="E142" s="97">
        <v>1200</v>
      </c>
      <c r="F142" s="97">
        <v>0</v>
      </c>
      <c r="G142" s="114">
        <f t="shared" si="11"/>
        <v>0</v>
      </c>
      <c r="H142" s="114">
        <f t="shared" si="10"/>
        <v>0</v>
      </c>
    </row>
    <row r="143" spans="2:8" s="68" customFormat="1" x14ac:dyDescent="0.25">
      <c r="B143" s="70" t="s">
        <v>190</v>
      </c>
      <c r="C143" s="97">
        <v>1030.29</v>
      </c>
      <c r="D143" s="97">
        <v>1330</v>
      </c>
      <c r="E143" s="97">
        <v>1330</v>
      </c>
      <c r="F143" s="97">
        <v>3599.15</v>
      </c>
      <c r="G143" s="114">
        <f t="shared" si="11"/>
        <v>349.33368274951715</v>
      </c>
      <c r="H143" s="114">
        <f t="shared" si="10"/>
        <v>270.61278195488723</v>
      </c>
    </row>
    <row r="144" spans="2:8" x14ac:dyDescent="0.25">
      <c r="B144" s="28"/>
      <c r="C144" s="99"/>
      <c r="D144" s="99"/>
      <c r="E144" s="99"/>
      <c r="F144" s="99"/>
      <c r="G144" s="99"/>
      <c r="H144" s="99"/>
    </row>
    <row r="147" spans="2:7" ht="17.25" x14ac:dyDescent="0.25">
      <c r="B147" s="208" t="s">
        <v>228</v>
      </c>
      <c r="C147" s="208"/>
      <c r="F147" s="193" t="s">
        <v>226</v>
      </c>
      <c r="G147" s="193"/>
    </row>
    <row r="149" spans="2:7" ht="17.25" x14ac:dyDescent="0.3">
      <c r="B149" s="86" t="s">
        <v>229</v>
      </c>
      <c r="F149" s="193" t="s">
        <v>227</v>
      </c>
      <c r="G149" s="193"/>
    </row>
  </sheetData>
  <protectedRanges>
    <protectedRange algorithmName="SHA-512" hashValue="R8frfBQ/MhInQYm+jLEgMwgPwCkrGPIUaxyIFLRSCn/+fIsUU6bmJDax/r7gTh2PEAEvgODYwg0rRRjqSM/oww==" saltValue="tbZzHO5lCNHCDH5y3XGZag==" spinCount="100000" sqref="C15" name="Range1_77_1"/>
    <protectedRange algorithmName="SHA-512" hashValue="R8frfBQ/MhInQYm+jLEgMwgPwCkrGPIUaxyIFLRSCn/+fIsUU6bmJDax/r7gTh2PEAEvgODYwg0rRRjqSM/oww==" saltValue="tbZzHO5lCNHCDH5y3XGZag==" spinCount="100000" sqref="F15" name="Range1_84"/>
    <protectedRange algorithmName="SHA-512" hashValue="R8frfBQ/MhInQYm+jLEgMwgPwCkrGPIUaxyIFLRSCn/+fIsUU6bmJDax/r7gTh2PEAEvgODYwg0rRRjqSM/oww==" saltValue="tbZzHO5lCNHCDH5y3XGZag==" spinCount="100000" sqref="C16" name="Range1_73_1"/>
    <protectedRange algorithmName="SHA-512" hashValue="R8frfBQ/MhInQYm+jLEgMwgPwCkrGPIUaxyIFLRSCn/+fIsUU6bmJDax/r7gTh2PEAEvgODYwg0rRRjqSM/oww==" saltValue="tbZzHO5lCNHCDH5y3XGZag==" spinCount="100000" sqref="F16" name="Range1_80"/>
    <protectedRange algorithmName="SHA-512" hashValue="R8frfBQ/MhInQYm+jLEgMwgPwCkrGPIUaxyIFLRSCn/+fIsUU6bmJDax/r7gTh2PEAEvgODYwg0rRRjqSM/oww==" saltValue="tbZzHO5lCNHCDH5y3XGZag==" spinCount="100000" sqref="F17" name="Range1"/>
    <protectedRange algorithmName="SHA-512" hashValue="R8frfBQ/MhInQYm+jLEgMwgPwCkrGPIUaxyIFLRSCn/+fIsUU6bmJDax/r7gTh2PEAEvgODYwg0rRRjqSM/oww==" saltValue="tbZzHO5lCNHCDH5y3XGZag==" spinCount="100000" sqref="C20 C98" name="Range1_76_1"/>
    <protectedRange algorithmName="SHA-512" hashValue="R8frfBQ/MhInQYm+jLEgMwgPwCkrGPIUaxyIFLRSCn/+fIsUU6bmJDax/r7gTh2PEAEvgODYwg0rRRjqSM/oww==" saltValue="tbZzHO5lCNHCDH5y3XGZag==" spinCount="100000" sqref="F20 F98" name="Range1_86_1"/>
    <protectedRange algorithmName="SHA-512" hashValue="R8frfBQ/MhInQYm+jLEgMwgPwCkrGPIUaxyIFLRSCn/+fIsUU6bmJDax/r7gTh2PEAEvgODYwg0rRRjqSM/oww==" saltValue="tbZzHO5lCNHCDH5y3XGZag==" spinCount="100000" sqref="C27" name="Range1_75"/>
    <protectedRange algorithmName="SHA-512" hashValue="R8frfBQ/MhInQYm+jLEgMwgPwCkrGPIUaxyIFLRSCn/+fIsUU6bmJDax/r7gTh2PEAEvgODYwg0rRRjqSM/oww==" saltValue="tbZzHO5lCNHCDH5y3XGZag==" spinCount="100000" sqref="F27" name="Range1_82"/>
    <protectedRange algorithmName="SHA-512" hashValue="R8frfBQ/MhInQYm+jLEgMwgPwCkrGPIUaxyIFLRSCn/+fIsUU6bmJDax/r7gTh2PEAEvgODYwg0rRRjqSM/oww==" saltValue="tbZzHO5lCNHCDH5y3XGZag==" spinCount="100000" sqref="F34 F140" name="Range1_79"/>
    <protectedRange algorithmName="SHA-512" hashValue="R8frfBQ/MhInQYm+jLEgMwgPwCkrGPIUaxyIFLRSCn/+fIsUU6bmJDax/r7gTh2PEAEvgODYwg0rRRjqSM/oww==" saltValue="tbZzHO5lCNHCDH5y3XGZag==" spinCount="100000" sqref="F92:F94" name="Range1_1"/>
  </protectedRanges>
  <mergeCells count="4">
    <mergeCell ref="B8:H8"/>
    <mergeCell ref="F147:G147"/>
    <mergeCell ref="F149:G149"/>
    <mergeCell ref="B147:C147"/>
  </mergeCells>
  <conditionalFormatting sqref="F16">
    <cfRule type="cellIs" dxfId="31" priority="13" operator="lessThan">
      <formula>-0.001</formula>
    </cfRule>
  </conditionalFormatting>
  <conditionalFormatting sqref="C15">
    <cfRule type="cellIs" dxfId="30" priority="16" operator="lessThan">
      <formula>-0.001</formula>
    </cfRule>
  </conditionalFormatting>
  <conditionalFormatting sqref="F15">
    <cfRule type="cellIs" dxfId="29" priority="15" operator="lessThan">
      <formula>-0.001</formula>
    </cfRule>
  </conditionalFormatting>
  <conditionalFormatting sqref="F27">
    <cfRule type="cellIs" dxfId="28" priority="8" operator="lessThan">
      <formula>-0.001</formula>
    </cfRule>
  </conditionalFormatting>
  <conditionalFormatting sqref="C16">
    <cfRule type="cellIs" dxfId="27" priority="14" operator="lessThan">
      <formula>-0.001</formula>
    </cfRule>
  </conditionalFormatting>
  <conditionalFormatting sqref="F17">
    <cfRule type="cellIs" dxfId="26" priority="12" operator="lessThan">
      <formula>-0.001</formula>
    </cfRule>
  </conditionalFormatting>
  <conditionalFormatting sqref="C20">
    <cfRule type="cellIs" dxfId="25" priority="11" operator="lessThan">
      <formula>-0.001</formula>
    </cfRule>
  </conditionalFormatting>
  <conditionalFormatting sqref="F20">
    <cfRule type="cellIs" dxfId="24" priority="10" operator="lessThan">
      <formula>-0.001</formula>
    </cfRule>
  </conditionalFormatting>
  <conditionalFormatting sqref="C27">
    <cfRule type="cellIs" dxfId="23" priority="9" operator="lessThan">
      <formula>-0.001</formula>
    </cfRule>
  </conditionalFormatting>
  <conditionalFormatting sqref="F34">
    <cfRule type="cellIs" dxfId="22" priority="7" operator="lessThan">
      <formula>-0.001</formula>
    </cfRule>
  </conditionalFormatting>
  <conditionalFormatting sqref="C98">
    <cfRule type="cellIs" dxfId="21" priority="6" operator="lessThan">
      <formula>-0.001</formula>
    </cfRule>
  </conditionalFormatting>
  <conditionalFormatting sqref="F98">
    <cfRule type="cellIs" dxfId="20" priority="5" operator="lessThan">
      <formula>-0.001</formula>
    </cfRule>
  </conditionalFormatting>
  <conditionalFormatting sqref="F92:F94">
    <cfRule type="cellIs" dxfId="19" priority="2" operator="lessThan">
      <formula>-0.001</formula>
    </cfRule>
  </conditionalFormatting>
  <conditionalFormatting sqref="F140">
    <cfRule type="cellIs" dxfId="18" priority="1" operator="lessThan">
      <formula>-0.001</formula>
    </cfRule>
  </conditionalFormatting>
  <pageMargins left="0.7" right="0.7" top="0.75" bottom="0.75" header="0.3" footer="0.3"/>
  <pageSetup paperSize="9" scale="73" orientation="landscape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selection activeCell="D15" sqref="D15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1:8" x14ac:dyDescent="0.25">
      <c r="A1" t="s">
        <v>200</v>
      </c>
    </row>
    <row r="2" spans="1:8" x14ac:dyDescent="0.25">
      <c r="A2" t="s">
        <v>222</v>
      </c>
    </row>
    <row r="3" spans="1:8" x14ac:dyDescent="0.25">
      <c r="A3" t="s">
        <v>223</v>
      </c>
    </row>
    <row r="4" spans="1:8" x14ac:dyDescent="0.25">
      <c r="A4" t="s">
        <v>224</v>
      </c>
    </row>
    <row r="6" spans="1:8" x14ac:dyDescent="0.25">
      <c r="A6" t="s">
        <v>249</v>
      </c>
    </row>
    <row r="8" spans="1:8" ht="18" x14ac:dyDescent="0.25">
      <c r="B8" s="2"/>
      <c r="C8" s="2"/>
      <c r="D8" s="2"/>
      <c r="E8" s="2"/>
      <c r="F8" s="3"/>
      <c r="G8" s="3"/>
      <c r="H8" s="3"/>
    </row>
    <row r="9" spans="1:8" ht="15.75" customHeight="1" x14ac:dyDescent="0.25">
      <c r="B9" s="194" t="s">
        <v>40</v>
      </c>
      <c r="C9" s="194"/>
      <c r="D9" s="194"/>
      <c r="E9" s="194"/>
      <c r="F9" s="194"/>
      <c r="G9" s="194"/>
      <c r="H9" s="194"/>
    </row>
    <row r="10" spans="1:8" ht="18" x14ac:dyDescent="0.25">
      <c r="B10" s="2"/>
      <c r="C10" s="2"/>
      <c r="D10" s="2"/>
      <c r="E10" s="2"/>
      <c r="F10" s="3"/>
      <c r="G10" s="3"/>
      <c r="H10" s="3"/>
    </row>
    <row r="11" spans="1:8" ht="25.5" x14ac:dyDescent="0.25">
      <c r="B11" s="32" t="s">
        <v>7</v>
      </c>
      <c r="C11" s="32" t="s">
        <v>239</v>
      </c>
      <c r="D11" s="32" t="s">
        <v>55</v>
      </c>
      <c r="E11" s="32" t="s">
        <v>52</v>
      </c>
      <c r="F11" s="32" t="s">
        <v>240</v>
      </c>
      <c r="G11" s="32" t="s">
        <v>21</v>
      </c>
      <c r="H11" s="32" t="s">
        <v>53</v>
      </c>
    </row>
    <row r="12" spans="1:8" x14ac:dyDescent="0.25">
      <c r="B12" s="34">
        <v>1</v>
      </c>
      <c r="C12" s="34">
        <v>2</v>
      </c>
      <c r="D12" s="34">
        <v>3</v>
      </c>
      <c r="E12" s="34">
        <v>4</v>
      </c>
      <c r="F12" s="34">
        <v>5</v>
      </c>
      <c r="G12" s="34" t="s">
        <v>36</v>
      </c>
      <c r="H12" s="34" t="s">
        <v>37</v>
      </c>
    </row>
    <row r="13" spans="1:8" ht="15.75" customHeight="1" x14ac:dyDescent="0.25">
      <c r="B13" s="9" t="s">
        <v>50</v>
      </c>
      <c r="C13" s="119">
        <f>C14</f>
        <v>99462.349999999991</v>
      </c>
      <c r="D13" s="119">
        <f t="shared" ref="D13:F13" si="0">D14</f>
        <v>99846.29</v>
      </c>
      <c r="E13" s="119">
        <f t="shared" si="0"/>
        <v>99846</v>
      </c>
      <c r="F13" s="119">
        <f t="shared" si="0"/>
        <v>122635.18</v>
      </c>
      <c r="G13" s="136">
        <f>F13/C13*100</f>
        <v>123.29809219267392</v>
      </c>
      <c r="H13" s="136">
        <f>F13/E13*100</f>
        <v>122.82432946737975</v>
      </c>
    </row>
    <row r="14" spans="1:8" ht="15.75" customHeight="1" x14ac:dyDescent="0.25">
      <c r="B14" s="9" t="s">
        <v>191</v>
      </c>
      <c r="C14" s="119">
        <f>C15</f>
        <v>99462.349999999991</v>
      </c>
      <c r="D14" s="119">
        <f t="shared" ref="D14:F14" si="1">D15</f>
        <v>99846.29</v>
      </c>
      <c r="E14" s="119">
        <f t="shared" si="1"/>
        <v>99846</v>
      </c>
      <c r="F14" s="119">
        <f t="shared" si="1"/>
        <v>122635.18</v>
      </c>
      <c r="G14" s="136">
        <f t="shared" ref="G14:G24" si="2">F14/C14*100</f>
        <v>123.29809219267392</v>
      </c>
      <c r="H14" s="136">
        <f t="shared" ref="H14:H24" si="3">F14/E14*100</f>
        <v>122.82432946737975</v>
      </c>
    </row>
    <row r="15" spans="1:8" ht="15.75" customHeight="1" x14ac:dyDescent="0.25">
      <c r="B15" s="9" t="s">
        <v>192</v>
      </c>
      <c r="C15" s="119">
        <f>C16</f>
        <v>99462.349999999991</v>
      </c>
      <c r="D15" s="119">
        <f t="shared" ref="D15:F15" si="4">D16</f>
        <v>99846.29</v>
      </c>
      <c r="E15" s="119">
        <f t="shared" si="4"/>
        <v>99846</v>
      </c>
      <c r="F15" s="119">
        <f t="shared" si="4"/>
        <v>122635.18</v>
      </c>
      <c r="G15" s="136">
        <f t="shared" si="2"/>
        <v>123.29809219267392</v>
      </c>
      <c r="H15" s="136">
        <f t="shared" si="3"/>
        <v>122.82432946737975</v>
      </c>
    </row>
    <row r="16" spans="1:8" ht="15.75" customHeight="1" x14ac:dyDescent="0.25">
      <c r="B16" s="13" t="s">
        <v>193</v>
      </c>
      <c r="C16" s="119">
        <f>C17+C20</f>
        <v>99462.349999999991</v>
      </c>
      <c r="D16" s="119">
        <f t="shared" ref="D16:F16" si="5">D17+D20</f>
        <v>99846.29</v>
      </c>
      <c r="E16" s="119">
        <f>E17+E20</f>
        <v>99846</v>
      </c>
      <c r="F16" s="119">
        <f t="shared" si="5"/>
        <v>122635.18</v>
      </c>
      <c r="G16" s="136">
        <f t="shared" si="2"/>
        <v>123.29809219267392</v>
      </c>
      <c r="H16" s="136">
        <f t="shared" si="3"/>
        <v>122.82432946737975</v>
      </c>
    </row>
    <row r="17" spans="2:8" ht="25.5" x14ac:dyDescent="0.25">
      <c r="B17" s="13" t="s">
        <v>194</v>
      </c>
      <c r="C17" s="143">
        <f>C18</f>
        <v>93646.29</v>
      </c>
      <c r="D17" s="119">
        <v>93646.29</v>
      </c>
      <c r="E17" s="119">
        <v>93646</v>
      </c>
      <c r="F17" s="159">
        <v>98046.95</v>
      </c>
      <c r="G17" s="136">
        <f t="shared" si="2"/>
        <v>104.69923581596238</v>
      </c>
      <c r="H17" s="136">
        <f t="shared" si="3"/>
        <v>104.6995600452769</v>
      </c>
    </row>
    <row r="18" spans="2:8" ht="25.5" x14ac:dyDescent="0.25">
      <c r="B18" s="13" t="s">
        <v>195</v>
      </c>
      <c r="C18" s="161">
        <v>93646.29</v>
      </c>
      <c r="D18" s="117">
        <v>93646.29</v>
      </c>
      <c r="E18" s="117">
        <v>93646</v>
      </c>
      <c r="F18" s="115">
        <v>98046.95</v>
      </c>
      <c r="G18" s="136">
        <f t="shared" si="2"/>
        <v>104.69923581596238</v>
      </c>
      <c r="H18" s="136">
        <f t="shared" si="3"/>
        <v>104.6995600452769</v>
      </c>
    </row>
    <row r="19" spans="2:8" x14ac:dyDescent="0.25">
      <c r="B19" s="13"/>
      <c r="C19" s="87"/>
      <c r="D19" s="117"/>
      <c r="E19" s="117"/>
      <c r="F19" s="149"/>
      <c r="G19" s="136"/>
      <c r="H19" s="136"/>
    </row>
    <row r="20" spans="2:8" ht="38.25" x14ac:dyDescent="0.25">
      <c r="B20" s="13" t="s">
        <v>196</v>
      </c>
      <c r="C20" s="119">
        <f>C21+C22+C23+C24</f>
        <v>5816.0599999999995</v>
      </c>
      <c r="D20" s="119">
        <f t="shared" ref="D20:F20" si="6">D21+D22+D23+D24</f>
        <v>6200</v>
      </c>
      <c r="E20" s="119">
        <f t="shared" si="6"/>
        <v>6200</v>
      </c>
      <c r="F20" s="119">
        <f t="shared" si="6"/>
        <v>24588.230000000003</v>
      </c>
      <c r="G20" s="136">
        <f t="shared" si="2"/>
        <v>422.76438000983489</v>
      </c>
      <c r="H20" s="136">
        <f t="shared" si="3"/>
        <v>396.58435483870971</v>
      </c>
    </row>
    <row r="21" spans="2:8" ht="38.25" x14ac:dyDescent="0.25">
      <c r="B21" s="13" t="s">
        <v>197</v>
      </c>
      <c r="C21" s="117">
        <v>1425.42</v>
      </c>
      <c r="D21" s="117">
        <v>1600</v>
      </c>
      <c r="E21" s="117">
        <v>1600</v>
      </c>
      <c r="F21" s="149">
        <v>2851.83</v>
      </c>
      <c r="G21" s="136">
        <f t="shared" si="2"/>
        <v>200.06945321378961</v>
      </c>
      <c r="H21" s="136">
        <f t="shared" si="3"/>
        <v>178.239375</v>
      </c>
    </row>
    <row r="22" spans="2:8" ht="25.5" x14ac:dyDescent="0.25">
      <c r="B22" s="13" t="s">
        <v>198</v>
      </c>
      <c r="C22" s="117">
        <v>955.6</v>
      </c>
      <c r="D22" s="117">
        <v>1000</v>
      </c>
      <c r="E22" s="117">
        <v>1000</v>
      </c>
      <c r="F22" s="149">
        <v>875.82</v>
      </c>
      <c r="G22" s="136">
        <f t="shared" si="2"/>
        <v>91.651318543323569</v>
      </c>
      <c r="H22" s="136">
        <f t="shared" si="3"/>
        <v>87.582000000000008</v>
      </c>
    </row>
    <row r="23" spans="2:8" ht="25.5" x14ac:dyDescent="0.25">
      <c r="B23" s="13" t="s">
        <v>199</v>
      </c>
      <c r="C23" s="117">
        <v>1210.43</v>
      </c>
      <c r="D23" s="117">
        <v>1300</v>
      </c>
      <c r="E23" s="117">
        <v>1300</v>
      </c>
      <c r="F23" s="149">
        <v>18570.09</v>
      </c>
      <c r="G23" s="136">
        <f t="shared" si="2"/>
        <v>1534.1729798501358</v>
      </c>
      <c r="H23" s="136">
        <f t="shared" si="3"/>
        <v>1428.4684615384615</v>
      </c>
    </row>
    <row r="24" spans="2:8" ht="21" customHeight="1" x14ac:dyDescent="0.25">
      <c r="B24" s="160" t="s">
        <v>244</v>
      </c>
      <c r="C24" s="117">
        <v>2224.61</v>
      </c>
      <c r="D24" s="117">
        <v>2300</v>
      </c>
      <c r="E24" s="117">
        <v>2300</v>
      </c>
      <c r="F24" s="149">
        <v>2290.4899999999998</v>
      </c>
      <c r="G24" s="136">
        <f t="shared" si="2"/>
        <v>102.96141795640582</v>
      </c>
      <c r="H24" s="136">
        <f t="shared" si="3"/>
        <v>99.586521739130433</v>
      </c>
    </row>
    <row r="26" spans="2:8" x14ac:dyDescent="0.25">
      <c r="B26" s="31"/>
      <c r="C26" s="31"/>
      <c r="D26" s="31"/>
      <c r="E26" s="31"/>
      <c r="F26" s="31"/>
      <c r="G26" s="31"/>
      <c r="H26" s="31"/>
    </row>
    <row r="27" spans="2:8" ht="17.25" x14ac:dyDescent="0.25">
      <c r="B27" s="208" t="s">
        <v>228</v>
      </c>
      <c r="C27" s="208"/>
      <c r="D27" s="31"/>
      <c r="E27" s="31"/>
      <c r="F27" s="193" t="s">
        <v>226</v>
      </c>
      <c r="G27" s="193"/>
      <c r="H27" s="31"/>
    </row>
    <row r="28" spans="2:8" x14ac:dyDescent="0.25">
      <c r="B28" s="31"/>
      <c r="C28" s="31"/>
      <c r="D28" s="31"/>
      <c r="E28" s="31"/>
      <c r="F28" s="31"/>
      <c r="G28" s="31"/>
      <c r="H28" s="31"/>
    </row>
    <row r="29" spans="2:8" ht="17.25" x14ac:dyDescent="0.3">
      <c r="B29" s="86" t="s">
        <v>229</v>
      </c>
      <c r="F29" s="193" t="s">
        <v>227</v>
      </c>
      <c r="G29" s="193"/>
    </row>
  </sheetData>
  <protectedRanges>
    <protectedRange algorithmName="SHA-512" hashValue="R8frfBQ/MhInQYm+jLEgMwgPwCkrGPIUaxyIFLRSCn/+fIsUU6bmJDax/r7gTh2PEAEvgODYwg0rRRjqSM/oww==" saltValue="tbZzHO5lCNHCDH5y3XGZag==" spinCount="100000" sqref="C17:C18" name="Range1_77"/>
    <protectedRange algorithmName="SHA-512" hashValue="R8frfBQ/MhInQYm+jLEgMwgPwCkrGPIUaxyIFLRSCn/+fIsUU6bmJDax/r7gTh2PEAEvgODYwg0rRRjqSM/oww==" saltValue="tbZzHO5lCNHCDH5y3XGZag==" spinCount="100000" sqref="F17:F18" name="Range1_84"/>
  </protectedRanges>
  <mergeCells count="4">
    <mergeCell ref="B9:H9"/>
    <mergeCell ref="F27:G27"/>
    <mergeCell ref="F29:G29"/>
    <mergeCell ref="B27:C27"/>
  </mergeCells>
  <conditionalFormatting sqref="C17:C18">
    <cfRule type="cellIs" dxfId="17" priority="2" operator="lessThan">
      <formula>-0.001</formula>
    </cfRule>
  </conditionalFormatting>
  <conditionalFormatting sqref="F17:F18">
    <cfRule type="cellIs" dxfId="16" priority="1" operator="lessThan">
      <formula>-0.001</formula>
    </cfRule>
  </conditionalFormatting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workbookViewId="0">
      <selection activeCell="A6" sqref="A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1:12" x14ac:dyDescent="0.25">
      <c r="A1" t="s">
        <v>200</v>
      </c>
    </row>
    <row r="2" spans="1:12" x14ac:dyDescent="0.25">
      <c r="A2" t="s">
        <v>222</v>
      </c>
    </row>
    <row r="3" spans="1:12" x14ac:dyDescent="0.25">
      <c r="A3" t="s">
        <v>223</v>
      </c>
    </row>
    <row r="4" spans="1:12" x14ac:dyDescent="0.25">
      <c r="A4" t="s">
        <v>224</v>
      </c>
    </row>
    <row r="6" spans="1:12" ht="18" customHeight="1" x14ac:dyDescent="0.25">
      <c r="A6" t="s">
        <v>247</v>
      </c>
      <c r="G6" s="2"/>
      <c r="H6" s="2"/>
      <c r="I6" s="2"/>
      <c r="J6" s="2"/>
      <c r="K6" s="2"/>
      <c r="L6" s="2"/>
    </row>
    <row r="7" spans="1:12" ht="15.75" customHeight="1" x14ac:dyDescent="0.25">
      <c r="B7" s="194" t="s">
        <v>11</v>
      </c>
      <c r="C7" s="194"/>
      <c r="D7" s="194"/>
      <c r="E7" s="194"/>
      <c r="F7" s="194"/>
      <c r="G7" s="194"/>
      <c r="H7" s="194"/>
      <c r="I7" s="194"/>
      <c r="J7" s="194"/>
      <c r="K7" s="194"/>
      <c r="L7" s="194"/>
    </row>
    <row r="8" spans="1:12" ht="18" x14ac:dyDescent="0.25">
      <c r="B8" s="2"/>
      <c r="C8" s="2"/>
      <c r="D8" s="2"/>
      <c r="E8" s="2"/>
      <c r="F8" s="2"/>
      <c r="G8" s="2"/>
      <c r="H8" s="2"/>
      <c r="I8" s="2"/>
      <c r="J8" s="3"/>
      <c r="K8" s="3"/>
      <c r="L8" s="3"/>
    </row>
    <row r="9" spans="1:12" ht="18" customHeight="1" x14ac:dyDescent="0.25">
      <c r="B9" s="194" t="s">
        <v>57</v>
      </c>
      <c r="C9" s="194"/>
      <c r="D9" s="194"/>
      <c r="E9" s="194"/>
      <c r="F9" s="194"/>
      <c r="G9" s="194"/>
      <c r="H9" s="194"/>
      <c r="I9" s="194"/>
      <c r="J9" s="194"/>
      <c r="K9" s="194"/>
      <c r="L9" s="194"/>
    </row>
    <row r="10" spans="1:12" ht="15.75" customHeight="1" x14ac:dyDescent="0.25">
      <c r="B10" s="194" t="s">
        <v>41</v>
      </c>
      <c r="C10" s="194"/>
      <c r="D10" s="194"/>
      <c r="E10" s="194"/>
      <c r="F10" s="194"/>
      <c r="G10" s="194"/>
      <c r="H10" s="194"/>
      <c r="I10" s="194"/>
      <c r="J10" s="194"/>
      <c r="K10" s="194"/>
      <c r="L10" s="194"/>
    </row>
    <row r="11" spans="1:12" ht="18" x14ac:dyDescent="0.25">
      <c r="B11" s="2"/>
      <c r="C11" s="2"/>
      <c r="D11" s="2"/>
      <c r="E11" s="2"/>
      <c r="F11" s="2"/>
      <c r="G11" s="2"/>
      <c r="H11" s="2"/>
      <c r="I11" s="2"/>
      <c r="J11" s="3"/>
      <c r="K11" s="3"/>
      <c r="L11" s="3"/>
    </row>
    <row r="12" spans="1:12" ht="25.5" customHeight="1" x14ac:dyDescent="0.25">
      <c r="B12" s="205" t="s">
        <v>7</v>
      </c>
      <c r="C12" s="206"/>
      <c r="D12" s="206"/>
      <c r="E12" s="206"/>
      <c r="F12" s="207"/>
      <c r="G12" s="35" t="s">
        <v>237</v>
      </c>
      <c r="H12" s="35" t="s">
        <v>55</v>
      </c>
      <c r="I12" s="35" t="s">
        <v>52</v>
      </c>
      <c r="J12" s="35" t="s">
        <v>236</v>
      </c>
      <c r="K12" s="35" t="s">
        <v>21</v>
      </c>
      <c r="L12" s="35" t="s">
        <v>53</v>
      </c>
    </row>
    <row r="13" spans="1:12" x14ac:dyDescent="0.25">
      <c r="B13" s="205">
        <v>1</v>
      </c>
      <c r="C13" s="206"/>
      <c r="D13" s="206"/>
      <c r="E13" s="206"/>
      <c r="F13" s="207"/>
      <c r="G13" s="36">
        <v>2</v>
      </c>
      <c r="H13" s="36">
        <v>3</v>
      </c>
      <c r="I13" s="36">
        <v>4</v>
      </c>
      <c r="J13" s="36">
        <v>5</v>
      </c>
      <c r="K13" s="36" t="s">
        <v>36</v>
      </c>
      <c r="L13" s="36" t="s">
        <v>37</v>
      </c>
    </row>
    <row r="14" spans="1:12" ht="25.5" x14ac:dyDescent="0.25">
      <c r="B14" s="9">
        <v>8</v>
      </c>
      <c r="C14" s="9"/>
      <c r="D14" s="9"/>
      <c r="E14" s="9"/>
      <c r="F14" s="9" t="s">
        <v>8</v>
      </c>
      <c r="G14" s="7"/>
      <c r="H14" s="7"/>
      <c r="I14" s="7"/>
      <c r="J14" s="28"/>
      <c r="K14" s="28"/>
      <c r="L14" s="28"/>
    </row>
    <row r="15" spans="1:12" x14ac:dyDescent="0.25">
      <c r="B15" s="9"/>
      <c r="C15" s="13">
        <v>84</v>
      </c>
      <c r="D15" s="13"/>
      <c r="E15" s="13"/>
      <c r="F15" s="13" t="s">
        <v>13</v>
      </c>
      <c r="G15" s="7"/>
      <c r="H15" s="7"/>
      <c r="I15" s="7"/>
      <c r="J15" s="28"/>
      <c r="K15" s="28"/>
      <c r="L15" s="28"/>
    </row>
    <row r="16" spans="1:12" ht="51" x14ac:dyDescent="0.25">
      <c r="B16" s="10"/>
      <c r="C16" s="10"/>
      <c r="D16" s="10">
        <v>841</v>
      </c>
      <c r="E16" s="10"/>
      <c r="F16" s="24" t="s">
        <v>42</v>
      </c>
      <c r="G16" s="7"/>
      <c r="H16" s="7"/>
      <c r="I16" s="7"/>
      <c r="J16" s="28"/>
      <c r="K16" s="28"/>
      <c r="L16" s="28"/>
    </row>
    <row r="17" spans="2:12" ht="25.5" x14ac:dyDescent="0.25">
      <c r="B17" s="10"/>
      <c r="C17" s="10"/>
      <c r="D17" s="10"/>
      <c r="E17" s="10">
        <v>8413</v>
      </c>
      <c r="F17" s="24" t="s">
        <v>43</v>
      </c>
      <c r="G17" s="7"/>
      <c r="H17" s="7"/>
      <c r="I17" s="7"/>
      <c r="J17" s="28"/>
      <c r="K17" s="28"/>
      <c r="L17" s="28"/>
    </row>
    <row r="18" spans="2:12" x14ac:dyDescent="0.25">
      <c r="B18" s="10"/>
      <c r="C18" s="10"/>
      <c r="D18" s="10"/>
      <c r="E18" s="11" t="s">
        <v>18</v>
      </c>
      <c r="F18" s="15"/>
      <c r="G18" s="7"/>
      <c r="H18" s="7"/>
      <c r="I18" s="7"/>
      <c r="J18" s="28"/>
      <c r="K18" s="28"/>
      <c r="L18" s="28"/>
    </row>
    <row r="19" spans="2:12" ht="25.5" x14ac:dyDescent="0.25">
      <c r="B19" s="12">
        <v>5</v>
      </c>
      <c r="C19" s="12"/>
      <c r="D19" s="12"/>
      <c r="E19" s="12"/>
      <c r="F19" s="16" t="s">
        <v>9</v>
      </c>
      <c r="G19" s="7"/>
      <c r="H19" s="7"/>
      <c r="I19" s="7"/>
      <c r="J19" s="28"/>
      <c r="K19" s="28"/>
      <c r="L19" s="28"/>
    </row>
    <row r="20" spans="2:12" ht="25.5" x14ac:dyDescent="0.25">
      <c r="B20" s="13"/>
      <c r="C20" s="13">
        <v>54</v>
      </c>
      <c r="D20" s="13"/>
      <c r="E20" s="13"/>
      <c r="F20" s="17" t="s">
        <v>14</v>
      </c>
      <c r="G20" s="7"/>
      <c r="H20" s="7"/>
      <c r="I20" s="8"/>
      <c r="J20" s="28"/>
      <c r="K20" s="28"/>
      <c r="L20" s="28"/>
    </row>
    <row r="21" spans="2:12" ht="63.75" x14ac:dyDescent="0.25">
      <c r="B21" s="13"/>
      <c r="C21" s="13"/>
      <c r="D21" s="13">
        <v>541</v>
      </c>
      <c r="E21" s="24"/>
      <c r="F21" s="24" t="s">
        <v>44</v>
      </c>
      <c r="G21" s="7"/>
      <c r="H21" s="7"/>
      <c r="I21" s="8"/>
      <c r="J21" s="28"/>
      <c r="K21" s="28"/>
      <c r="L21" s="28"/>
    </row>
    <row r="22" spans="2:12" ht="38.25" x14ac:dyDescent="0.25">
      <c r="B22" s="13"/>
      <c r="C22" s="13"/>
      <c r="D22" s="13"/>
      <c r="E22" s="24">
        <v>5413</v>
      </c>
      <c r="F22" s="24" t="s">
        <v>45</v>
      </c>
      <c r="G22" s="7"/>
      <c r="H22" s="7"/>
      <c r="I22" s="8"/>
      <c r="J22" s="28"/>
      <c r="K22" s="28"/>
      <c r="L22" s="28"/>
    </row>
    <row r="23" spans="2:12" x14ac:dyDescent="0.25">
      <c r="B23" s="14"/>
      <c r="C23" s="12"/>
      <c r="D23" s="12"/>
      <c r="E23" s="12"/>
      <c r="F23" s="16" t="s">
        <v>18</v>
      </c>
      <c r="G23" s="7"/>
      <c r="H23" s="7"/>
      <c r="I23" s="7"/>
      <c r="J23" s="28"/>
      <c r="K23" s="28"/>
      <c r="L23" s="28"/>
    </row>
    <row r="25" spans="2:12" x14ac:dyDescent="0.25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</row>
    <row r="26" spans="2:12" ht="17.25" x14ac:dyDescent="0.25">
      <c r="B26" s="31"/>
      <c r="C26" s="208" t="s">
        <v>228</v>
      </c>
      <c r="D26" s="208"/>
      <c r="E26" s="31"/>
      <c r="F26" s="31"/>
      <c r="G26" s="31"/>
      <c r="H26" s="31"/>
      <c r="I26" s="31"/>
      <c r="J26" s="193" t="s">
        <v>226</v>
      </c>
      <c r="K26" s="193"/>
      <c r="L26" s="31"/>
    </row>
    <row r="27" spans="2:12" x14ac:dyDescent="0.25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2:12" ht="17.25" x14ac:dyDescent="0.3">
      <c r="C28" s="86" t="s">
        <v>229</v>
      </c>
      <c r="J28" s="193" t="s">
        <v>227</v>
      </c>
      <c r="K28" s="193"/>
    </row>
  </sheetData>
  <mergeCells count="8">
    <mergeCell ref="J26:K26"/>
    <mergeCell ref="J28:K28"/>
    <mergeCell ref="B12:F12"/>
    <mergeCell ref="B13:F13"/>
    <mergeCell ref="B7:L7"/>
    <mergeCell ref="B9:L9"/>
    <mergeCell ref="B10:L10"/>
    <mergeCell ref="C26:D26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8"/>
  <sheetViews>
    <sheetView zoomScale="115" zoomScaleNormal="115" workbookViewId="0">
      <pane ySplit="13" topLeftCell="A80" activePane="bottomLeft" state="frozen"/>
      <selection pane="bottomLeft" activeCell="B8" sqref="B8:H8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1:10" x14ac:dyDescent="0.25">
      <c r="A1" t="s">
        <v>200</v>
      </c>
    </row>
    <row r="2" spans="1:10" x14ac:dyDescent="0.25">
      <c r="A2" t="s">
        <v>222</v>
      </c>
    </row>
    <row r="3" spans="1:10" x14ac:dyDescent="0.25">
      <c r="A3" t="s">
        <v>223</v>
      </c>
    </row>
    <row r="4" spans="1:10" x14ac:dyDescent="0.25">
      <c r="A4" t="s">
        <v>224</v>
      </c>
    </row>
    <row r="6" spans="1:10" x14ac:dyDescent="0.25">
      <c r="A6" t="s">
        <v>247</v>
      </c>
    </row>
    <row r="7" spans="1:10" ht="18" x14ac:dyDescent="0.25">
      <c r="B7" s="2"/>
      <c r="C7" s="2"/>
      <c r="D7" s="2"/>
      <c r="E7" s="2"/>
      <c r="F7" s="3"/>
      <c r="G7" s="3"/>
      <c r="H7" s="3"/>
    </row>
    <row r="8" spans="1:10" ht="15.75" customHeight="1" x14ac:dyDescent="0.25">
      <c r="B8" s="194" t="s">
        <v>46</v>
      </c>
      <c r="C8" s="194"/>
      <c r="D8" s="194"/>
      <c r="E8" s="194"/>
      <c r="F8" s="194"/>
      <c r="G8" s="194"/>
      <c r="H8" s="194"/>
    </row>
    <row r="9" spans="1:10" ht="18" x14ac:dyDescent="0.25">
      <c r="B9" s="2"/>
      <c r="C9" s="2"/>
      <c r="D9" s="2"/>
      <c r="E9" s="2"/>
      <c r="F9" s="3"/>
      <c r="G9" s="3"/>
      <c r="H9" s="3"/>
    </row>
    <row r="10" spans="1:10" ht="25.5" x14ac:dyDescent="0.25">
      <c r="B10" s="32" t="s">
        <v>7</v>
      </c>
      <c r="C10" s="32" t="s">
        <v>230</v>
      </c>
      <c r="D10" s="32" t="s">
        <v>55</v>
      </c>
      <c r="E10" s="32" t="s">
        <v>52</v>
      </c>
      <c r="F10" s="32" t="s">
        <v>231</v>
      </c>
      <c r="G10" s="32" t="s">
        <v>21</v>
      </c>
      <c r="H10" s="32" t="s">
        <v>53</v>
      </c>
      <c r="J10" s="22"/>
    </row>
    <row r="11" spans="1:10" x14ac:dyDescent="0.25">
      <c r="B11" s="32">
        <v>1</v>
      </c>
      <c r="C11" s="32">
        <v>2</v>
      </c>
      <c r="D11" s="32">
        <v>3</v>
      </c>
      <c r="E11" s="32">
        <v>4</v>
      </c>
      <c r="F11" s="32">
        <v>5</v>
      </c>
      <c r="G11" s="32" t="s">
        <v>36</v>
      </c>
      <c r="H11" s="32" t="s">
        <v>37</v>
      </c>
    </row>
    <row r="12" spans="1:10" x14ac:dyDescent="0.25">
      <c r="B12" s="9" t="s">
        <v>48</v>
      </c>
      <c r="C12" s="107">
        <f>C13+C19+C22+C26+C30+C33</f>
        <v>1136072.0900000001</v>
      </c>
      <c r="D12" s="107">
        <f>D13+D19+D22+D26+D30+D33</f>
        <v>1246979.27</v>
      </c>
      <c r="E12" s="107">
        <f>E13+E19+E22+E26+E30+E33</f>
        <v>1249818.98</v>
      </c>
      <c r="F12" s="107">
        <f>F13+F19+F22+F26+F30+F33</f>
        <v>1316813.77</v>
      </c>
      <c r="G12" s="114">
        <f>F12/C12*100</f>
        <v>115.90934955544942</v>
      </c>
      <c r="H12" s="114">
        <f>F12/E12*100</f>
        <v>105.36035946581642</v>
      </c>
    </row>
    <row r="13" spans="1:10" x14ac:dyDescent="0.25">
      <c r="B13" s="9" t="s">
        <v>17</v>
      </c>
      <c r="C13" s="96">
        <f>C14+C15+C16+C17</f>
        <v>1054370.6100000001</v>
      </c>
      <c r="D13" s="96">
        <f>D14+D15+D16+D17</f>
        <v>1156279.27</v>
      </c>
      <c r="E13" s="96">
        <f>E14+E15+E16+E17</f>
        <v>1176448.98</v>
      </c>
      <c r="F13" s="96">
        <f>F14+F15+F16+F17</f>
        <v>1234885.01</v>
      </c>
      <c r="G13" s="114">
        <f t="shared" ref="G13:G34" si="0">F13/C13*100</f>
        <v>117.12058343507886</v>
      </c>
      <c r="H13" s="114">
        <f t="shared" ref="H13:H34" si="1">F13/E13*100</f>
        <v>104.96715378171351</v>
      </c>
    </row>
    <row r="14" spans="1:10" x14ac:dyDescent="0.25">
      <c r="B14" s="21" t="s">
        <v>149</v>
      </c>
      <c r="C14" s="72">
        <v>5816.06</v>
      </c>
      <c r="D14" s="72">
        <v>7030</v>
      </c>
      <c r="E14" s="72">
        <v>7530</v>
      </c>
      <c r="F14" s="72">
        <v>24588.23</v>
      </c>
      <c r="G14" s="114">
        <f t="shared" si="0"/>
        <v>422.76438000983478</v>
      </c>
      <c r="H14" s="114">
        <f t="shared" si="1"/>
        <v>326.53691899070384</v>
      </c>
    </row>
    <row r="15" spans="1:10" x14ac:dyDescent="0.25">
      <c r="B15" s="22" t="s">
        <v>135</v>
      </c>
      <c r="C15" s="73">
        <v>93646.29</v>
      </c>
      <c r="D15" s="72">
        <v>93646.29</v>
      </c>
      <c r="E15" s="106">
        <v>93646</v>
      </c>
      <c r="F15" s="69">
        <v>98046.95</v>
      </c>
      <c r="G15" s="114">
        <f t="shared" si="0"/>
        <v>104.69923581596238</v>
      </c>
      <c r="H15" s="114">
        <f t="shared" si="1"/>
        <v>104.6995600452769</v>
      </c>
    </row>
    <row r="16" spans="1:10" x14ac:dyDescent="0.25">
      <c r="B16" s="22" t="s">
        <v>136</v>
      </c>
      <c r="C16" s="73">
        <v>954908.26</v>
      </c>
      <c r="D16" s="72">
        <v>1054420</v>
      </c>
      <c r="E16" s="72">
        <v>1074090</v>
      </c>
      <c r="F16" s="69">
        <v>1111066.8500000001</v>
      </c>
      <c r="G16" s="114">
        <f t="shared" si="0"/>
        <v>116.35325575673627</v>
      </c>
      <c r="H16" s="114">
        <f t="shared" si="1"/>
        <v>103.44262119561675</v>
      </c>
    </row>
    <row r="17" spans="2:8" ht="25.5" x14ac:dyDescent="0.25">
      <c r="B17" s="24" t="s">
        <v>142</v>
      </c>
      <c r="C17" s="72">
        <v>0</v>
      </c>
      <c r="D17" s="72">
        <v>1182.98</v>
      </c>
      <c r="E17" s="72">
        <v>1182.98</v>
      </c>
      <c r="F17" s="69">
        <v>1182.98</v>
      </c>
      <c r="G17" s="114" t="e">
        <f t="shared" si="0"/>
        <v>#DIV/0!</v>
      </c>
      <c r="H17" s="114">
        <f t="shared" si="1"/>
        <v>100</v>
      </c>
    </row>
    <row r="18" spans="2:8" x14ac:dyDescent="0.25">
      <c r="B18" s="62"/>
      <c r="C18" s="87"/>
      <c r="D18" s="87"/>
      <c r="E18" s="87"/>
      <c r="F18" s="88"/>
      <c r="G18" s="114"/>
      <c r="H18" s="114"/>
    </row>
    <row r="19" spans="2:8" x14ac:dyDescent="0.25">
      <c r="B19" s="12" t="s">
        <v>137</v>
      </c>
      <c r="C19" s="96">
        <f>C20</f>
        <v>1169.95</v>
      </c>
      <c r="D19" s="96">
        <f>D20</f>
        <v>3320</v>
      </c>
      <c r="E19" s="96">
        <f>E20</f>
        <v>1500</v>
      </c>
      <c r="F19" s="96">
        <f>F20</f>
        <v>1974</v>
      </c>
      <c r="G19" s="114">
        <f t="shared" si="0"/>
        <v>168.72515919483737</v>
      </c>
      <c r="H19" s="114">
        <f t="shared" si="1"/>
        <v>131.6</v>
      </c>
    </row>
    <row r="20" spans="2:8" x14ac:dyDescent="0.25">
      <c r="B20" s="22" t="s">
        <v>138</v>
      </c>
      <c r="C20" s="69">
        <v>1169.95</v>
      </c>
      <c r="D20" s="72">
        <v>3320</v>
      </c>
      <c r="E20" s="72">
        <v>1500</v>
      </c>
      <c r="F20" s="69">
        <v>1974</v>
      </c>
      <c r="G20" s="114">
        <f t="shared" si="0"/>
        <v>168.72515919483737</v>
      </c>
      <c r="H20" s="114">
        <f t="shared" si="1"/>
        <v>131.6</v>
      </c>
    </row>
    <row r="21" spans="2:8" x14ac:dyDescent="0.25">
      <c r="B21" s="22"/>
      <c r="C21" s="87"/>
      <c r="D21" s="87"/>
      <c r="E21" s="87"/>
      <c r="F21" s="88"/>
      <c r="G21" s="114" t="e">
        <f t="shared" si="0"/>
        <v>#DIV/0!</v>
      </c>
      <c r="H21" s="114" t="e">
        <f t="shared" si="1"/>
        <v>#DIV/0!</v>
      </c>
    </row>
    <row r="22" spans="2:8" ht="15.75" customHeight="1" x14ac:dyDescent="0.25">
      <c r="B22" s="12" t="s">
        <v>19</v>
      </c>
      <c r="C22" s="96">
        <f>C23+C24</f>
        <v>44484.57</v>
      </c>
      <c r="D22" s="96">
        <f>D23+D24</f>
        <v>54460</v>
      </c>
      <c r="E22" s="96">
        <f>E23</f>
        <v>50800</v>
      </c>
      <c r="F22" s="96">
        <f>F23+F24</f>
        <v>59740.76</v>
      </c>
      <c r="G22" s="114">
        <f t="shared" si="0"/>
        <v>134.29546469708487</v>
      </c>
      <c r="H22" s="114">
        <f t="shared" si="1"/>
        <v>117.59992125984253</v>
      </c>
    </row>
    <row r="23" spans="2:8" ht="15.75" customHeight="1" x14ac:dyDescent="0.25">
      <c r="B23" s="22" t="s">
        <v>143</v>
      </c>
      <c r="C23" s="72">
        <v>44484.11</v>
      </c>
      <c r="D23" s="72">
        <v>54450</v>
      </c>
      <c r="E23" s="72">
        <v>50800</v>
      </c>
      <c r="F23" s="97">
        <v>59740.75</v>
      </c>
      <c r="G23" s="114">
        <f t="shared" si="0"/>
        <v>134.29683093581056</v>
      </c>
      <c r="H23" s="114">
        <f t="shared" si="1"/>
        <v>117.59990157480316</v>
      </c>
    </row>
    <row r="24" spans="2:8" ht="25.5" x14ac:dyDescent="0.25">
      <c r="B24" s="63" t="s">
        <v>144</v>
      </c>
      <c r="C24" s="72">
        <v>0.46</v>
      </c>
      <c r="D24" s="72">
        <v>10</v>
      </c>
      <c r="E24" s="72">
        <v>0</v>
      </c>
      <c r="F24" s="97">
        <v>0.01</v>
      </c>
      <c r="G24" s="114">
        <f t="shared" si="0"/>
        <v>2.1739130434782608</v>
      </c>
      <c r="H24" s="114" t="e">
        <f t="shared" si="1"/>
        <v>#DIV/0!</v>
      </c>
    </row>
    <row r="25" spans="2:8" x14ac:dyDescent="0.25">
      <c r="B25" s="63"/>
      <c r="C25" s="87"/>
      <c r="D25" s="87"/>
      <c r="E25" s="87"/>
      <c r="F25" s="88"/>
      <c r="G25" s="114"/>
      <c r="H25" s="114"/>
    </row>
    <row r="26" spans="2:8" x14ac:dyDescent="0.25">
      <c r="B26" s="12" t="s">
        <v>139</v>
      </c>
      <c r="C26" s="96">
        <f>C27</f>
        <v>33540.639999999999</v>
      </c>
      <c r="D26" s="96">
        <f>D27+D28</f>
        <v>28400</v>
      </c>
      <c r="E26" s="96">
        <f>E27+E28</f>
        <v>16550</v>
      </c>
      <c r="F26" s="96">
        <f>F27+F28</f>
        <v>16514.849999999999</v>
      </c>
      <c r="G26" s="114">
        <f t="shared" si="0"/>
        <v>49.238326996741861</v>
      </c>
      <c r="H26" s="114">
        <f t="shared" si="1"/>
        <v>99.787613293051351</v>
      </c>
    </row>
    <row r="27" spans="2:8" x14ac:dyDescent="0.25">
      <c r="B27" s="14" t="s">
        <v>140</v>
      </c>
      <c r="C27" s="69">
        <v>33540.639999999999</v>
      </c>
      <c r="D27" s="83">
        <v>11950</v>
      </c>
      <c r="E27" s="83">
        <v>16000</v>
      </c>
      <c r="F27" s="75">
        <v>16514.849999999999</v>
      </c>
      <c r="G27" s="114">
        <f t="shared" si="0"/>
        <v>49.238326996741861</v>
      </c>
      <c r="H27" s="114">
        <f t="shared" si="1"/>
        <v>103.21781249999999</v>
      </c>
    </row>
    <row r="28" spans="2:8" x14ac:dyDescent="0.25">
      <c r="B28" s="14" t="s">
        <v>145</v>
      </c>
      <c r="C28" s="72">
        <v>0</v>
      </c>
      <c r="D28" s="72">
        <v>16450</v>
      </c>
      <c r="E28" s="72">
        <v>550</v>
      </c>
      <c r="F28" s="97">
        <v>0</v>
      </c>
      <c r="G28" s="114" t="e">
        <f t="shared" si="0"/>
        <v>#DIV/0!</v>
      </c>
      <c r="H28" s="114">
        <f t="shared" si="1"/>
        <v>0</v>
      </c>
    </row>
    <row r="29" spans="2:8" x14ac:dyDescent="0.25">
      <c r="B29" s="14"/>
      <c r="C29" s="87"/>
      <c r="D29" s="87"/>
      <c r="E29" s="87"/>
      <c r="F29" s="97"/>
      <c r="G29" s="114"/>
      <c r="H29" s="114"/>
    </row>
    <row r="30" spans="2:8" x14ac:dyDescent="0.25">
      <c r="B30" s="12" t="s">
        <v>141</v>
      </c>
      <c r="C30" s="96">
        <f>C31</f>
        <v>0</v>
      </c>
      <c r="D30" s="96">
        <f>D31</f>
        <v>1330</v>
      </c>
      <c r="E30" s="96">
        <f>E31</f>
        <v>1330</v>
      </c>
      <c r="F30" s="96">
        <f>F31</f>
        <v>100</v>
      </c>
      <c r="G30" s="114" t="e">
        <f t="shared" si="0"/>
        <v>#DIV/0!</v>
      </c>
      <c r="H30" s="114">
        <f t="shared" si="1"/>
        <v>7.518796992481203</v>
      </c>
    </row>
    <row r="31" spans="2:8" x14ac:dyDescent="0.25">
      <c r="B31" s="14" t="s">
        <v>146</v>
      </c>
      <c r="C31" s="109">
        <v>0</v>
      </c>
      <c r="D31" s="83">
        <v>1330</v>
      </c>
      <c r="E31" s="83">
        <v>1330</v>
      </c>
      <c r="F31" s="97">
        <v>100</v>
      </c>
      <c r="G31" s="114" t="e">
        <f t="shared" si="0"/>
        <v>#DIV/0!</v>
      </c>
      <c r="H31" s="114">
        <f t="shared" si="1"/>
        <v>7.518796992481203</v>
      </c>
    </row>
    <row r="32" spans="2:8" x14ac:dyDescent="0.25">
      <c r="B32" s="14"/>
      <c r="C32" s="91"/>
      <c r="D32" s="90"/>
      <c r="E32" s="90"/>
      <c r="F32" s="97"/>
      <c r="G32" s="114"/>
      <c r="H32" s="114"/>
    </row>
    <row r="33" spans="2:8" x14ac:dyDescent="0.25">
      <c r="B33" s="12" t="s">
        <v>147</v>
      </c>
      <c r="C33" s="110">
        <f>C34</f>
        <v>2506.3200000000002</v>
      </c>
      <c r="D33" s="82">
        <f>D34</f>
        <v>3190</v>
      </c>
      <c r="E33" s="82">
        <f>E34</f>
        <v>3190</v>
      </c>
      <c r="F33" s="104">
        <f>F34</f>
        <v>3599.15</v>
      </c>
      <c r="G33" s="114">
        <f t="shared" si="0"/>
        <v>143.60297168757381</v>
      </c>
      <c r="H33" s="114">
        <f t="shared" si="1"/>
        <v>112.82601880877743</v>
      </c>
    </row>
    <row r="34" spans="2:8" ht="25.5" x14ac:dyDescent="0.25">
      <c r="B34" s="13" t="s">
        <v>148</v>
      </c>
      <c r="C34" s="72">
        <v>2506.3200000000002</v>
      </c>
      <c r="D34" s="98">
        <v>3190</v>
      </c>
      <c r="E34" s="98">
        <v>3190</v>
      </c>
      <c r="F34" s="69">
        <v>3599.15</v>
      </c>
      <c r="G34" s="114">
        <f t="shared" si="0"/>
        <v>143.60297168757381</v>
      </c>
      <c r="H34" s="114">
        <f t="shared" si="1"/>
        <v>112.82601880877743</v>
      </c>
    </row>
    <row r="35" spans="2:8" x14ac:dyDescent="0.25">
      <c r="B35" s="23"/>
      <c r="C35" s="92"/>
      <c r="D35" s="92"/>
      <c r="E35" s="93"/>
      <c r="F35" s="94"/>
      <c r="G35" s="94"/>
      <c r="H35" s="94"/>
    </row>
    <row r="36" spans="2:8" x14ac:dyDescent="0.25">
      <c r="B36" s="9" t="s">
        <v>50</v>
      </c>
      <c r="C36" s="87"/>
      <c r="D36" s="87"/>
      <c r="E36" s="91"/>
      <c r="F36" s="88"/>
      <c r="G36" s="94"/>
      <c r="H36" s="94"/>
    </row>
    <row r="37" spans="2:8" x14ac:dyDescent="0.25">
      <c r="B37" s="9" t="s">
        <v>17</v>
      </c>
      <c r="C37" s="87"/>
      <c r="D37" s="87"/>
      <c r="E37" s="87"/>
      <c r="F37" s="88"/>
      <c r="G37" s="94"/>
      <c r="H37" s="94"/>
    </row>
    <row r="38" spans="2:8" ht="25.5" x14ac:dyDescent="0.25">
      <c r="B38" s="76" t="s">
        <v>149</v>
      </c>
      <c r="C38" s="96">
        <f>C39+C41+C44+C50+C40</f>
        <v>5816.06</v>
      </c>
      <c r="D38" s="96">
        <f>D39+D40+D41+D43+D44+D50</f>
        <v>7030</v>
      </c>
      <c r="E38" s="96">
        <f>E39+E40+E41+E43+E44+E50</f>
        <v>7530</v>
      </c>
      <c r="F38" s="104">
        <f>F39+F40+F41+F42+F43+F44+F45+F46+F47+F48+F49+F50</f>
        <v>24588.229999999996</v>
      </c>
      <c r="G38" s="114">
        <f>F38/C38*100</f>
        <v>422.76438000983472</v>
      </c>
      <c r="H38" s="114">
        <f>F38/E38*100</f>
        <v>326.53691899070378</v>
      </c>
    </row>
    <row r="39" spans="2:8" x14ac:dyDescent="0.25">
      <c r="B39" s="21" t="s">
        <v>150</v>
      </c>
      <c r="C39" s="72">
        <v>1859.27</v>
      </c>
      <c r="D39" s="72">
        <v>2200</v>
      </c>
      <c r="E39" s="72">
        <v>2200</v>
      </c>
      <c r="F39" s="97">
        <v>1969.04</v>
      </c>
      <c r="G39" s="114">
        <f t="shared" ref="G39:G114" si="2">F39/C39*100</f>
        <v>105.90393003705756</v>
      </c>
      <c r="H39" s="114">
        <f t="shared" ref="H39:H114" si="3">F39/E39*100</f>
        <v>89.50181818181818</v>
      </c>
    </row>
    <row r="40" spans="2:8" x14ac:dyDescent="0.25">
      <c r="B40" s="15" t="s">
        <v>233</v>
      </c>
      <c r="C40" s="72">
        <v>306.77999999999997</v>
      </c>
      <c r="D40" s="72">
        <v>330</v>
      </c>
      <c r="E40" s="72">
        <v>330</v>
      </c>
      <c r="F40" s="97">
        <v>180.38</v>
      </c>
      <c r="G40" s="114">
        <f t="shared" si="2"/>
        <v>58.797835582502124</v>
      </c>
      <c r="H40" s="114">
        <f t="shared" si="3"/>
        <v>54.660606060606057</v>
      </c>
    </row>
    <row r="41" spans="2:8" x14ac:dyDescent="0.25">
      <c r="B41" s="21" t="s">
        <v>154</v>
      </c>
      <c r="C41" s="72">
        <v>914.42</v>
      </c>
      <c r="D41" s="72">
        <v>400</v>
      </c>
      <c r="E41" s="72">
        <v>400</v>
      </c>
      <c r="F41" s="97">
        <v>822.21</v>
      </c>
      <c r="G41" s="114">
        <f t="shared" si="2"/>
        <v>89.916012335688194</v>
      </c>
      <c r="H41" s="114">
        <f t="shared" si="3"/>
        <v>205.55250000000004</v>
      </c>
    </row>
    <row r="42" spans="2:8" x14ac:dyDescent="0.25">
      <c r="B42" s="22" t="s">
        <v>163</v>
      </c>
      <c r="C42" s="72">
        <v>0</v>
      </c>
      <c r="D42" s="72">
        <v>0</v>
      </c>
      <c r="E42" s="72">
        <v>0</v>
      </c>
      <c r="F42" s="97">
        <v>4286.33</v>
      </c>
      <c r="G42" s="114" t="e">
        <f t="shared" si="2"/>
        <v>#DIV/0!</v>
      </c>
      <c r="H42" s="114" t="e">
        <f t="shared" si="3"/>
        <v>#DIV/0!</v>
      </c>
    </row>
    <row r="43" spans="2:8" x14ac:dyDescent="0.25">
      <c r="B43" s="22" t="s">
        <v>165</v>
      </c>
      <c r="C43" s="72">
        <v>0</v>
      </c>
      <c r="D43" s="72">
        <v>500</v>
      </c>
      <c r="E43" s="72">
        <v>1000</v>
      </c>
      <c r="F43" s="97">
        <v>843.33</v>
      </c>
      <c r="G43" s="114" t="e">
        <f t="shared" si="2"/>
        <v>#DIV/0!</v>
      </c>
      <c r="H43" s="114">
        <f t="shared" si="3"/>
        <v>84.332999999999998</v>
      </c>
    </row>
    <row r="44" spans="2:8" x14ac:dyDescent="0.25">
      <c r="B44" s="21" t="s">
        <v>156</v>
      </c>
      <c r="C44" s="72">
        <v>2224.61</v>
      </c>
      <c r="D44" s="72">
        <v>2500</v>
      </c>
      <c r="E44" s="72">
        <v>2500</v>
      </c>
      <c r="F44" s="97">
        <v>2290.4899999999998</v>
      </c>
      <c r="G44" s="114">
        <f t="shared" si="2"/>
        <v>102.96141795640582</v>
      </c>
      <c r="H44" s="114">
        <f t="shared" si="3"/>
        <v>91.619599999999991</v>
      </c>
    </row>
    <row r="45" spans="2:8" x14ac:dyDescent="0.25">
      <c r="B45" s="22" t="s">
        <v>167</v>
      </c>
      <c r="C45" s="72">
        <v>0</v>
      </c>
      <c r="D45" s="72">
        <v>0</v>
      </c>
      <c r="E45" s="72">
        <v>0</v>
      </c>
      <c r="F45" s="97">
        <v>4227.57</v>
      </c>
      <c r="G45" s="114" t="e">
        <f t="shared" si="2"/>
        <v>#DIV/0!</v>
      </c>
      <c r="H45" s="114" t="e">
        <f t="shared" si="3"/>
        <v>#DIV/0!</v>
      </c>
    </row>
    <row r="46" spans="2:8" x14ac:dyDescent="0.25">
      <c r="B46" s="22" t="s">
        <v>171</v>
      </c>
      <c r="C46" s="72">
        <v>0</v>
      </c>
      <c r="D46" s="72">
        <v>0</v>
      </c>
      <c r="E46" s="72">
        <v>0</v>
      </c>
      <c r="F46" s="97">
        <v>354.56</v>
      </c>
      <c r="G46" s="114" t="e">
        <f t="shared" si="2"/>
        <v>#DIV/0!</v>
      </c>
      <c r="H46" s="114" t="e">
        <f t="shared" si="3"/>
        <v>#DIV/0!</v>
      </c>
    </row>
    <row r="47" spans="2:8" x14ac:dyDescent="0.25">
      <c r="B47" s="22" t="s">
        <v>174</v>
      </c>
      <c r="C47" s="72">
        <v>0</v>
      </c>
      <c r="D47" s="72">
        <v>0</v>
      </c>
      <c r="E47" s="72">
        <v>0</v>
      </c>
      <c r="F47" s="97">
        <v>1008.31</v>
      </c>
      <c r="G47" s="114" t="e">
        <f t="shared" si="2"/>
        <v>#DIV/0!</v>
      </c>
      <c r="H47" s="114" t="e">
        <f t="shared" si="3"/>
        <v>#DIV/0!</v>
      </c>
    </row>
    <row r="48" spans="2:8" x14ac:dyDescent="0.25">
      <c r="B48" s="22" t="s">
        <v>238</v>
      </c>
      <c r="C48" s="72">
        <v>0</v>
      </c>
      <c r="D48" s="72">
        <v>0</v>
      </c>
      <c r="E48" s="72">
        <v>0</v>
      </c>
      <c r="F48" s="97">
        <v>5840</v>
      </c>
      <c r="G48" s="114" t="e">
        <f t="shared" si="2"/>
        <v>#DIV/0!</v>
      </c>
      <c r="H48" s="114" t="e">
        <f t="shared" si="3"/>
        <v>#DIV/0!</v>
      </c>
    </row>
    <row r="49" spans="2:8" x14ac:dyDescent="0.25">
      <c r="B49" s="22" t="s">
        <v>177</v>
      </c>
      <c r="C49" s="72">
        <v>0</v>
      </c>
      <c r="D49" s="72">
        <v>0</v>
      </c>
      <c r="E49" s="72">
        <v>0</v>
      </c>
      <c r="F49" s="97">
        <v>372.5</v>
      </c>
      <c r="G49" s="114" t="e">
        <f t="shared" si="2"/>
        <v>#DIV/0!</v>
      </c>
      <c r="H49" s="114" t="e">
        <f t="shared" si="3"/>
        <v>#DIV/0!</v>
      </c>
    </row>
    <row r="50" spans="2:8" ht="25.5" x14ac:dyDescent="0.25">
      <c r="B50" s="21" t="s">
        <v>161</v>
      </c>
      <c r="C50" s="72">
        <v>510.98</v>
      </c>
      <c r="D50" s="72">
        <v>1100</v>
      </c>
      <c r="E50" s="72">
        <v>1100</v>
      </c>
      <c r="F50" s="97">
        <v>2393.5100000000002</v>
      </c>
      <c r="G50" s="114">
        <f t="shared" si="2"/>
        <v>468.41559356530587</v>
      </c>
      <c r="H50" s="114">
        <f t="shared" si="3"/>
        <v>217.59181818181821</v>
      </c>
    </row>
    <row r="51" spans="2:8" x14ac:dyDescent="0.25">
      <c r="B51" s="21"/>
      <c r="C51" s="87"/>
      <c r="D51" s="87"/>
      <c r="E51" s="87"/>
      <c r="F51" s="88"/>
      <c r="G51" s="89"/>
      <c r="H51" s="89"/>
    </row>
    <row r="52" spans="2:8" x14ac:dyDescent="0.25">
      <c r="B52" s="77" t="s">
        <v>135</v>
      </c>
      <c r="C52" s="96">
        <f>C53+C54+C55+C56+C57+C58+C59+C60+C61+C62+C63+C64+C65+C66+C67+C68+C69+C70+C71+C72+C73+C74+C75+C76+C77</f>
        <v>93646.289999999979</v>
      </c>
      <c r="D52" s="96">
        <f>D53+D54+D55+D56+D57+D58+D59+D60+D61+D62+D63+D64+D65+D66+D67+D68+D69+D70+D71+D72+D73+D74+D75+D76+D77</f>
        <v>93646.290000000008</v>
      </c>
      <c r="E52" s="96">
        <f>E53+E54+E55+E56+E57+E58+E59+E60+E61+E62+E63+E64+E65+E66+E67+E68+E69+E70+E71+E72+E73+E74+E75+E76+E77</f>
        <v>93646</v>
      </c>
      <c r="F52" s="96">
        <f>F53+F54+F55+F56+F57+F58+F59+F60+F61+F62+F63+F64+F65+F66+F67+F68+F69+F70+F71+F72+F73+F74+F75+F76+F77</f>
        <v>98046.950000000012</v>
      </c>
      <c r="G52" s="114">
        <f t="shared" si="2"/>
        <v>104.69923581596241</v>
      </c>
      <c r="H52" s="114">
        <f t="shared" si="3"/>
        <v>104.6995600452769</v>
      </c>
    </row>
    <row r="53" spans="2:8" x14ac:dyDescent="0.25">
      <c r="B53" s="22" t="s">
        <v>162</v>
      </c>
      <c r="C53" s="72">
        <v>2707.92</v>
      </c>
      <c r="D53" s="72">
        <v>1060</v>
      </c>
      <c r="E53" s="72">
        <v>6760</v>
      </c>
      <c r="F53" s="97">
        <v>6756.25</v>
      </c>
      <c r="G53" s="114">
        <f t="shared" si="2"/>
        <v>249.49961594138674</v>
      </c>
      <c r="H53" s="114">
        <f t="shared" si="3"/>
        <v>99.944526627218934</v>
      </c>
    </row>
    <row r="54" spans="2:8" x14ac:dyDescent="0.25">
      <c r="B54" s="22" t="s">
        <v>163</v>
      </c>
      <c r="C54" s="72">
        <v>30345.48</v>
      </c>
      <c r="D54" s="72">
        <v>35836.29</v>
      </c>
      <c r="E54" s="72">
        <v>26954</v>
      </c>
      <c r="F54" s="97">
        <v>31866.33</v>
      </c>
      <c r="G54" s="114">
        <f t="shared" si="2"/>
        <v>105.01178429209229</v>
      </c>
      <c r="H54" s="114">
        <f t="shared" si="3"/>
        <v>118.22486458410626</v>
      </c>
    </row>
    <row r="55" spans="2:8" x14ac:dyDescent="0.25">
      <c r="B55" s="22" t="s">
        <v>164</v>
      </c>
      <c r="C55" s="72">
        <v>361.01</v>
      </c>
      <c r="D55" s="72">
        <v>530</v>
      </c>
      <c r="E55" s="72">
        <v>850</v>
      </c>
      <c r="F55" s="97">
        <v>843.75</v>
      </c>
      <c r="G55" s="114">
        <f t="shared" si="2"/>
        <v>233.71928755436139</v>
      </c>
      <c r="H55" s="114">
        <f t="shared" si="3"/>
        <v>99.264705882352942</v>
      </c>
    </row>
    <row r="56" spans="2:8" x14ac:dyDescent="0.25">
      <c r="B56" s="22" t="s">
        <v>165</v>
      </c>
      <c r="C56" s="72">
        <v>7909.79</v>
      </c>
      <c r="D56" s="72">
        <v>2520</v>
      </c>
      <c r="E56" s="72">
        <v>6970</v>
      </c>
      <c r="F56" s="97">
        <v>8420.7199999999993</v>
      </c>
      <c r="G56" s="114">
        <f t="shared" si="2"/>
        <v>106.4594635255803</v>
      </c>
      <c r="H56" s="114">
        <f t="shared" si="3"/>
        <v>120.81377331420373</v>
      </c>
    </row>
    <row r="57" spans="2:8" x14ac:dyDescent="0.25">
      <c r="B57" s="22" t="s">
        <v>166</v>
      </c>
      <c r="C57" s="72">
        <v>0</v>
      </c>
      <c r="D57" s="72">
        <v>70</v>
      </c>
      <c r="E57" s="72">
        <v>30</v>
      </c>
      <c r="F57" s="97">
        <v>29.2</v>
      </c>
      <c r="G57" s="114" t="e">
        <f t="shared" si="2"/>
        <v>#DIV/0!</v>
      </c>
      <c r="H57" s="114">
        <f t="shared" si="3"/>
        <v>97.333333333333329</v>
      </c>
    </row>
    <row r="58" spans="2:8" x14ac:dyDescent="0.25">
      <c r="B58" s="22" t="s">
        <v>167</v>
      </c>
      <c r="C58" s="72">
        <v>16825.599999999999</v>
      </c>
      <c r="D58" s="72">
        <v>12600</v>
      </c>
      <c r="E58" s="72">
        <v>16050</v>
      </c>
      <c r="F58" s="97">
        <v>16035.37</v>
      </c>
      <c r="G58" s="114">
        <f t="shared" si="2"/>
        <v>95.303406713579321</v>
      </c>
      <c r="H58" s="114">
        <f t="shared" si="3"/>
        <v>99.908847352024935</v>
      </c>
    </row>
    <row r="59" spans="2:8" x14ac:dyDescent="0.25">
      <c r="B59" s="22" t="s">
        <v>168</v>
      </c>
      <c r="C59" s="72">
        <v>899.52</v>
      </c>
      <c r="D59" s="72">
        <v>1330</v>
      </c>
      <c r="E59" s="72">
        <v>1000</v>
      </c>
      <c r="F59" s="97">
        <v>823.37</v>
      </c>
      <c r="G59" s="114">
        <f t="shared" si="2"/>
        <v>91.534373888295988</v>
      </c>
      <c r="H59" s="114">
        <f t="shared" si="3"/>
        <v>82.337000000000003</v>
      </c>
    </row>
    <row r="60" spans="2:8" x14ac:dyDescent="0.25">
      <c r="B60" s="22" t="s">
        <v>169</v>
      </c>
      <c r="C60" s="72">
        <v>275.39999999999998</v>
      </c>
      <c r="D60" s="72">
        <v>130</v>
      </c>
      <c r="E60" s="72">
        <v>0</v>
      </c>
      <c r="F60" s="97">
        <v>0</v>
      </c>
      <c r="G60" s="114">
        <f t="shared" si="2"/>
        <v>0</v>
      </c>
      <c r="H60" s="114" t="e">
        <f t="shared" si="3"/>
        <v>#DIV/0!</v>
      </c>
    </row>
    <row r="61" spans="2:8" x14ac:dyDescent="0.25">
      <c r="B61" s="22" t="s">
        <v>170</v>
      </c>
      <c r="C61" s="72">
        <v>115.72</v>
      </c>
      <c r="D61" s="72">
        <v>130</v>
      </c>
      <c r="E61" s="72">
        <v>100</v>
      </c>
      <c r="F61" s="97">
        <v>98.79</v>
      </c>
      <c r="G61" s="114">
        <f t="shared" si="2"/>
        <v>85.36985827860353</v>
      </c>
      <c r="H61" s="114">
        <f t="shared" si="3"/>
        <v>98.79</v>
      </c>
    </row>
    <row r="62" spans="2:8" x14ac:dyDescent="0.25">
      <c r="B62" s="22" t="s">
        <v>171</v>
      </c>
      <c r="C62" s="72">
        <v>1634.5</v>
      </c>
      <c r="D62" s="72">
        <v>1460</v>
      </c>
      <c r="E62" s="72">
        <v>1680</v>
      </c>
      <c r="F62" s="97">
        <v>1792.42</v>
      </c>
      <c r="G62" s="114">
        <f t="shared" si="2"/>
        <v>109.66167023554605</v>
      </c>
      <c r="H62" s="114">
        <f t="shared" si="3"/>
        <v>106.69166666666668</v>
      </c>
    </row>
    <row r="63" spans="2:8" x14ac:dyDescent="0.25">
      <c r="B63" s="22" t="s">
        <v>172</v>
      </c>
      <c r="C63" s="72">
        <v>1445.77</v>
      </c>
      <c r="D63" s="72">
        <v>1330</v>
      </c>
      <c r="E63" s="72">
        <v>1800</v>
      </c>
      <c r="F63" s="97">
        <v>1684.4</v>
      </c>
      <c r="G63" s="114">
        <f t="shared" si="2"/>
        <v>116.50539159064029</v>
      </c>
      <c r="H63" s="114">
        <f t="shared" si="3"/>
        <v>93.577777777777783</v>
      </c>
    </row>
    <row r="64" spans="2:8" x14ac:dyDescent="0.25">
      <c r="B64" s="22" t="s">
        <v>173</v>
      </c>
      <c r="C64" s="72">
        <v>1244.81</v>
      </c>
      <c r="D64" s="72">
        <v>200</v>
      </c>
      <c r="E64" s="72">
        <v>120</v>
      </c>
      <c r="F64" s="97">
        <v>106.2</v>
      </c>
      <c r="G64" s="114">
        <f t="shared" si="2"/>
        <v>8.5314224660791602</v>
      </c>
      <c r="H64" s="114">
        <f t="shared" si="3"/>
        <v>88.5</v>
      </c>
    </row>
    <row r="65" spans="2:8" x14ac:dyDescent="0.25">
      <c r="B65" s="22" t="s">
        <v>174</v>
      </c>
      <c r="C65" s="72">
        <v>4715.6099999999997</v>
      </c>
      <c r="D65" s="72">
        <v>3450</v>
      </c>
      <c r="E65" s="72">
        <v>5000</v>
      </c>
      <c r="F65" s="97">
        <v>4889.78</v>
      </c>
      <c r="G65" s="114">
        <f t="shared" si="2"/>
        <v>103.69347762007462</v>
      </c>
      <c r="H65" s="114">
        <f t="shared" si="3"/>
        <v>97.795599999999993</v>
      </c>
    </row>
    <row r="66" spans="2:8" x14ac:dyDescent="0.25">
      <c r="B66" s="22" t="s">
        <v>238</v>
      </c>
      <c r="C66" s="72">
        <v>19112.07</v>
      </c>
      <c r="D66" s="72">
        <v>26280</v>
      </c>
      <c r="E66" s="72">
        <v>19500</v>
      </c>
      <c r="F66" s="97">
        <v>17934.77</v>
      </c>
      <c r="G66" s="114">
        <f t="shared" si="2"/>
        <v>93.840018375822197</v>
      </c>
      <c r="H66" s="114">
        <f t="shared" si="3"/>
        <v>91.973179487179493</v>
      </c>
    </row>
    <row r="67" spans="2:8" x14ac:dyDescent="0.25">
      <c r="B67" s="22" t="s">
        <v>175</v>
      </c>
      <c r="C67" s="72">
        <v>1373.68</v>
      </c>
      <c r="D67" s="72">
        <v>3250</v>
      </c>
      <c r="E67" s="72">
        <v>2400</v>
      </c>
      <c r="F67" s="97">
        <v>2459.8000000000002</v>
      </c>
      <c r="G67" s="114">
        <f t="shared" si="2"/>
        <v>179.06644924582145</v>
      </c>
      <c r="H67" s="114">
        <f t="shared" si="3"/>
        <v>102.49166666666667</v>
      </c>
    </row>
    <row r="68" spans="2:8" x14ac:dyDescent="0.25">
      <c r="B68" s="22" t="s">
        <v>176</v>
      </c>
      <c r="C68" s="72">
        <v>248.86</v>
      </c>
      <c r="D68" s="72">
        <v>130</v>
      </c>
      <c r="E68" s="72">
        <v>0</v>
      </c>
      <c r="F68" s="97">
        <v>0</v>
      </c>
      <c r="G68" s="114">
        <f t="shared" si="2"/>
        <v>0</v>
      </c>
      <c r="H68" s="114" t="e">
        <f t="shared" si="3"/>
        <v>#DIV/0!</v>
      </c>
    </row>
    <row r="69" spans="2:8" x14ac:dyDescent="0.25">
      <c r="B69" s="22" t="s">
        <v>177</v>
      </c>
      <c r="C69" s="72">
        <v>1987.03</v>
      </c>
      <c r="D69" s="72">
        <v>1060</v>
      </c>
      <c r="E69" s="72">
        <v>1800</v>
      </c>
      <c r="F69" s="97">
        <v>1954.5</v>
      </c>
      <c r="G69" s="114">
        <f t="shared" si="2"/>
        <v>98.362883298188748</v>
      </c>
      <c r="H69" s="114">
        <f t="shared" si="3"/>
        <v>108.58333333333334</v>
      </c>
    </row>
    <row r="70" spans="2:8" x14ac:dyDescent="0.25">
      <c r="B70" s="22" t="s">
        <v>178</v>
      </c>
      <c r="C70" s="72">
        <v>207.59</v>
      </c>
      <c r="D70" s="72">
        <v>140</v>
      </c>
      <c r="E70" s="72">
        <v>160</v>
      </c>
      <c r="F70" s="97">
        <v>156.30000000000001</v>
      </c>
      <c r="G70" s="114">
        <f t="shared" si="2"/>
        <v>75.292644154342696</v>
      </c>
      <c r="H70" s="114">
        <f t="shared" si="3"/>
        <v>97.6875</v>
      </c>
    </row>
    <row r="71" spans="2:8" x14ac:dyDescent="0.25">
      <c r="B71" s="22" t="s">
        <v>179</v>
      </c>
      <c r="C71" s="72">
        <v>1744.77</v>
      </c>
      <c r="D71" s="72">
        <v>1590</v>
      </c>
      <c r="E71" s="72">
        <v>2100</v>
      </c>
      <c r="F71" s="97">
        <v>1828.4</v>
      </c>
      <c r="G71" s="114">
        <f t="shared" si="2"/>
        <v>104.79318190936343</v>
      </c>
      <c r="H71" s="114">
        <f t="shared" si="3"/>
        <v>87.066666666666663</v>
      </c>
    </row>
    <row r="72" spans="2:8" x14ac:dyDescent="0.25">
      <c r="B72" s="22" t="s">
        <v>180</v>
      </c>
      <c r="C72" s="72">
        <v>0</v>
      </c>
      <c r="D72" s="72">
        <v>70</v>
      </c>
      <c r="E72" s="72">
        <v>0</v>
      </c>
      <c r="F72" s="97">
        <v>0</v>
      </c>
      <c r="G72" s="114" t="e">
        <f t="shared" si="2"/>
        <v>#DIV/0!</v>
      </c>
      <c r="H72" s="114" t="e">
        <f t="shared" si="3"/>
        <v>#DIV/0!</v>
      </c>
    </row>
    <row r="73" spans="2:8" x14ac:dyDescent="0.25">
      <c r="B73" s="22" t="s">
        <v>181</v>
      </c>
      <c r="C73" s="72">
        <v>59.73</v>
      </c>
      <c r="D73" s="72">
        <v>70</v>
      </c>
      <c r="E73" s="72">
        <v>65</v>
      </c>
      <c r="F73" s="97">
        <v>62</v>
      </c>
      <c r="G73" s="114">
        <f t="shared" si="2"/>
        <v>103.80043529214799</v>
      </c>
      <c r="H73" s="114">
        <f t="shared" si="3"/>
        <v>95.384615384615387</v>
      </c>
    </row>
    <row r="74" spans="2:8" x14ac:dyDescent="0.25">
      <c r="B74" s="22" t="s">
        <v>182</v>
      </c>
      <c r="C74" s="72">
        <v>22.07</v>
      </c>
      <c r="D74" s="72">
        <v>70</v>
      </c>
      <c r="E74" s="72">
        <v>7</v>
      </c>
      <c r="F74" s="97">
        <v>6.32</v>
      </c>
      <c r="G74" s="114">
        <f t="shared" si="2"/>
        <v>28.636157680108749</v>
      </c>
      <c r="H74" s="114">
        <f t="shared" si="3"/>
        <v>90.285714285714292</v>
      </c>
    </row>
    <row r="75" spans="2:8" x14ac:dyDescent="0.25">
      <c r="B75" s="22" t="s">
        <v>183</v>
      </c>
      <c r="C75" s="72">
        <v>18.510000000000002</v>
      </c>
      <c r="D75" s="72">
        <v>70</v>
      </c>
      <c r="E75" s="72">
        <v>0</v>
      </c>
      <c r="F75" s="97">
        <v>0</v>
      </c>
      <c r="G75" s="114">
        <f t="shared" si="2"/>
        <v>0</v>
      </c>
      <c r="H75" s="114" t="e">
        <f t="shared" si="3"/>
        <v>#DIV/0!</v>
      </c>
    </row>
    <row r="76" spans="2:8" x14ac:dyDescent="0.25">
      <c r="B76" s="22" t="s">
        <v>184</v>
      </c>
      <c r="C76" s="72">
        <v>390.85</v>
      </c>
      <c r="D76" s="72">
        <v>260</v>
      </c>
      <c r="E76" s="72">
        <v>300</v>
      </c>
      <c r="F76" s="97">
        <v>298.27999999999997</v>
      </c>
      <c r="G76" s="114">
        <f t="shared" si="2"/>
        <v>76.315722144045012</v>
      </c>
      <c r="H76" s="114">
        <f t="shared" si="3"/>
        <v>99.426666666666648</v>
      </c>
    </row>
    <row r="77" spans="2:8" x14ac:dyDescent="0.25">
      <c r="B77" s="22" t="s">
        <v>159</v>
      </c>
      <c r="C77" s="72">
        <v>0</v>
      </c>
      <c r="D77" s="72">
        <v>10</v>
      </c>
      <c r="E77" s="72">
        <v>0</v>
      </c>
      <c r="F77" s="97">
        <v>0</v>
      </c>
      <c r="G77" s="114" t="e">
        <f t="shared" si="2"/>
        <v>#DIV/0!</v>
      </c>
      <c r="H77" s="114" t="e">
        <f t="shared" si="3"/>
        <v>#DIV/0!</v>
      </c>
    </row>
    <row r="78" spans="2:8" x14ac:dyDescent="0.25">
      <c r="B78" s="22"/>
      <c r="C78" s="57"/>
      <c r="D78" s="57"/>
      <c r="E78" s="57"/>
      <c r="F78" s="74"/>
      <c r="G78" s="67"/>
      <c r="H78" s="67"/>
    </row>
    <row r="79" spans="2:8" x14ac:dyDescent="0.25">
      <c r="B79" s="77" t="s">
        <v>136</v>
      </c>
      <c r="C79" s="96">
        <f>C80+C81+C82+C83+C84+C85+C86+C88+C89+C90+C91</f>
        <v>955148.48</v>
      </c>
      <c r="D79" s="96">
        <f>D80+D81+D82+D83+D84+D85+D86+D88+D89+D90+D91</f>
        <v>1055120</v>
      </c>
      <c r="E79" s="96">
        <f>E80+E81+E82+E83+E84+E85+E86+E88+E89+E90+E91</f>
        <v>1074750</v>
      </c>
      <c r="F79" s="96">
        <f>F80+F81+F82+F83+F84+F85+F86+F88+F89+F90+F91+F87</f>
        <v>1112157.3599999999</v>
      </c>
      <c r="G79" s="114">
        <f t="shared" si="2"/>
        <v>116.43816467152834</v>
      </c>
      <c r="H79" s="114">
        <f t="shared" si="3"/>
        <v>103.48056385205862</v>
      </c>
    </row>
    <row r="80" spans="2:8" x14ac:dyDescent="0.25">
      <c r="B80" s="24" t="s">
        <v>150</v>
      </c>
      <c r="C80" s="72">
        <v>772574.09</v>
      </c>
      <c r="D80" s="72">
        <v>869210</v>
      </c>
      <c r="E80" s="72">
        <v>882100</v>
      </c>
      <c r="F80" s="97">
        <v>908043.91</v>
      </c>
      <c r="G80" s="114">
        <f t="shared" si="2"/>
        <v>117.53486452024298</v>
      </c>
      <c r="H80" s="114">
        <f t="shared" si="3"/>
        <v>102.94115293050675</v>
      </c>
    </row>
    <row r="81" spans="2:8" x14ac:dyDescent="0.25">
      <c r="B81" s="24" t="s">
        <v>151</v>
      </c>
      <c r="C81" s="72">
        <v>35772.46</v>
      </c>
      <c r="D81" s="72">
        <v>33180</v>
      </c>
      <c r="E81" s="72">
        <v>35000</v>
      </c>
      <c r="F81" s="97">
        <v>45810.99</v>
      </c>
      <c r="G81" s="114">
        <f t="shared" si="2"/>
        <v>128.062174085875</v>
      </c>
      <c r="H81" s="114">
        <f t="shared" si="3"/>
        <v>130.88854285714285</v>
      </c>
    </row>
    <row r="82" spans="2:8" x14ac:dyDescent="0.25">
      <c r="B82" s="24" t="s">
        <v>152</v>
      </c>
      <c r="C82" s="72">
        <v>128418.98</v>
      </c>
      <c r="D82" s="72">
        <v>143380</v>
      </c>
      <c r="E82" s="72">
        <v>148700</v>
      </c>
      <c r="F82" s="97">
        <v>151030.15</v>
      </c>
      <c r="G82" s="114">
        <f t="shared" si="2"/>
        <v>117.60734277752401</v>
      </c>
      <c r="H82" s="114">
        <f t="shared" si="3"/>
        <v>101.56701412239408</v>
      </c>
    </row>
    <row r="83" spans="2:8" x14ac:dyDescent="0.25">
      <c r="B83" s="24" t="s">
        <v>153</v>
      </c>
      <c r="C83" s="72">
        <v>237.18</v>
      </c>
      <c r="D83" s="72">
        <v>80</v>
      </c>
      <c r="E83" s="72">
        <v>10</v>
      </c>
      <c r="F83" s="97">
        <v>0</v>
      </c>
      <c r="G83" s="114">
        <f t="shared" si="2"/>
        <v>0</v>
      </c>
      <c r="H83" s="114">
        <f t="shared" si="3"/>
        <v>0</v>
      </c>
    </row>
    <row r="84" spans="2:8" x14ac:dyDescent="0.25">
      <c r="B84" s="24" t="s">
        <v>154</v>
      </c>
      <c r="C84" s="72">
        <v>223.51</v>
      </c>
      <c r="D84" s="72">
        <v>660</v>
      </c>
      <c r="E84" s="72">
        <v>660</v>
      </c>
      <c r="F84" s="97">
        <v>890.9</v>
      </c>
      <c r="G84" s="114">
        <f t="shared" si="2"/>
        <v>398.59514115699523</v>
      </c>
      <c r="H84" s="114">
        <f t="shared" si="3"/>
        <v>134.9848484848485</v>
      </c>
    </row>
    <row r="85" spans="2:8" x14ac:dyDescent="0.25">
      <c r="B85" s="24" t="s">
        <v>155</v>
      </c>
      <c r="C85" s="72">
        <v>467.18</v>
      </c>
      <c r="D85" s="72">
        <v>470</v>
      </c>
      <c r="E85" s="72">
        <v>1500</v>
      </c>
      <c r="F85" s="97">
        <v>1320.51</v>
      </c>
      <c r="G85" s="114">
        <f t="shared" si="2"/>
        <v>282.65550751316408</v>
      </c>
      <c r="H85" s="114">
        <f t="shared" si="3"/>
        <v>88.034000000000006</v>
      </c>
    </row>
    <row r="86" spans="2:8" x14ac:dyDescent="0.25">
      <c r="B86" s="24" t="s">
        <v>156</v>
      </c>
      <c r="C86" s="72">
        <v>0</v>
      </c>
      <c r="D86" s="72">
        <v>0</v>
      </c>
      <c r="E86" s="72">
        <v>0</v>
      </c>
      <c r="F86" s="97">
        <v>35.01</v>
      </c>
      <c r="G86" s="114" t="e">
        <f t="shared" si="2"/>
        <v>#DIV/0!</v>
      </c>
      <c r="H86" s="114" t="e">
        <f t="shared" si="3"/>
        <v>#DIV/0!</v>
      </c>
    </row>
    <row r="87" spans="2:8" x14ac:dyDescent="0.25">
      <c r="B87" s="124" t="s">
        <v>180</v>
      </c>
      <c r="C87" s="72">
        <v>0</v>
      </c>
      <c r="D87" s="72">
        <v>0</v>
      </c>
      <c r="E87" s="72">
        <v>0</v>
      </c>
      <c r="F87" s="97">
        <v>1327.23</v>
      </c>
      <c r="G87" s="114" t="e">
        <f t="shared" si="2"/>
        <v>#DIV/0!</v>
      </c>
      <c r="H87" s="114" t="e">
        <f t="shared" si="3"/>
        <v>#DIV/0!</v>
      </c>
    </row>
    <row r="88" spans="2:8" x14ac:dyDescent="0.25">
      <c r="B88" s="24" t="s">
        <v>157</v>
      </c>
      <c r="C88" s="72">
        <v>2963.04</v>
      </c>
      <c r="D88" s="72">
        <v>3320</v>
      </c>
      <c r="E88" s="72">
        <v>2000</v>
      </c>
      <c r="F88" s="97">
        <v>1928.86</v>
      </c>
      <c r="G88" s="114">
        <f t="shared" si="2"/>
        <v>65.097332469355791</v>
      </c>
      <c r="H88" s="114">
        <f t="shared" si="3"/>
        <v>96.442999999999984</v>
      </c>
    </row>
    <row r="89" spans="2:8" x14ac:dyDescent="0.25">
      <c r="B89" s="24" t="s">
        <v>158</v>
      </c>
      <c r="C89" s="72">
        <v>8359.85</v>
      </c>
      <c r="D89" s="72">
        <v>2130</v>
      </c>
      <c r="E89" s="72">
        <v>2130</v>
      </c>
      <c r="F89" s="97">
        <v>580.66</v>
      </c>
      <c r="G89" s="114">
        <f t="shared" si="2"/>
        <v>6.9458184058326404</v>
      </c>
      <c r="H89" s="114">
        <f t="shared" si="3"/>
        <v>27.261032863849767</v>
      </c>
    </row>
    <row r="90" spans="2:8" x14ac:dyDescent="0.25">
      <c r="B90" s="24" t="s">
        <v>159</v>
      </c>
      <c r="C90" s="72">
        <v>5534.94</v>
      </c>
      <c r="D90" s="72">
        <v>1990</v>
      </c>
      <c r="E90" s="72">
        <v>1990</v>
      </c>
      <c r="F90" s="97">
        <v>591.14</v>
      </c>
      <c r="G90" s="114">
        <f t="shared" si="2"/>
        <v>10.68015190769909</v>
      </c>
      <c r="H90" s="114">
        <f t="shared" si="3"/>
        <v>29.705527638190954</v>
      </c>
    </row>
    <row r="91" spans="2:8" x14ac:dyDescent="0.25">
      <c r="B91" s="100" t="s">
        <v>188</v>
      </c>
      <c r="C91" s="72">
        <v>597.25</v>
      </c>
      <c r="D91" s="72">
        <v>700</v>
      </c>
      <c r="E91" s="72">
        <v>660</v>
      </c>
      <c r="F91" s="97">
        <v>598</v>
      </c>
      <c r="G91" s="114">
        <f t="shared" si="2"/>
        <v>100.12557555462536</v>
      </c>
      <c r="H91" s="114">
        <f t="shared" si="3"/>
        <v>90.606060606060595</v>
      </c>
    </row>
    <row r="92" spans="2:8" ht="25.5" x14ac:dyDescent="0.25">
      <c r="B92" s="48" t="s">
        <v>142</v>
      </c>
      <c r="C92" s="96">
        <v>0</v>
      </c>
      <c r="D92" s="96">
        <f>D93</f>
        <v>1182.98</v>
      </c>
      <c r="E92" s="96">
        <f>E93</f>
        <v>1182.98</v>
      </c>
      <c r="F92" s="113">
        <v>1183.02</v>
      </c>
      <c r="G92" s="114" t="e">
        <f t="shared" si="2"/>
        <v>#DIV/0!</v>
      </c>
      <c r="H92" s="114">
        <f t="shared" si="3"/>
        <v>100.00338129131514</v>
      </c>
    </row>
    <row r="93" spans="2:8" x14ac:dyDescent="0.25">
      <c r="B93" s="24" t="s">
        <v>160</v>
      </c>
      <c r="C93" s="72">
        <v>0</v>
      </c>
      <c r="D93" s="72">
        <v>1182.98</v>
      </c>
      <c r="E93" s="72">
        <v>1182.98</v>
      </c>
      <c r="F93" s="78">
        <v>1183.02</v>
      </c>
      <c r="G93" s="114" t="e">
        <f t="shared" si="2"/>
        <v>#DIV/0!</v>
      </c>
      <c r="H93" s="114">
        <f t="shared" si="3"/>
        <v>100.00338129131514</v>
      </c>
    </row>
    <row r="94" spans="2:8" x14ac:dyDescent="0.25">
      <c r="B94" s="24"/>
      <c r="C94" s="87"/>
      <c r="D94" s="87"/>
      <c r="E94" s="87"/>
      <c r="F94" s="95"/>
      <c r="G94" s="89"/>
      <c r="H94" s="89"/>
    </row>
    <row r="95" spans="2:8" x14ac:dyDescent="0.25">
      <c r="B95" s="12" t="s">
        <v>137</v>
      </c>
      <c r="C95" s="92"/>
      <c r="D95" s="92"/>
      <c r="E95" s="92"/>
      <c r="F95" s="94"/>
      <c r="G95" s="89"/>
      <c r="H95" s="89"/>
    </row>
    <row r="96" spans="2:8" x14ac:dyDescent="0.25">
      <c r="B96" s="22" t="s">
        <v>138</v>
      </c>
      <c r="C96" s="96">
        <f>C98+C97</f>
        <v>1169.95</v>
      </c>
      <c r="D96" s="96">
        <f t="shared" ref="D96:E96" si="4">D98</f>
        <v>3320</v>
      </c>
      <c r="E96" s="96">
        <f t="shared" si="4"/>
        <v>1500</v>
      </c>
      <c r="F96" s="96">
        <f>F98+F97</f>
        <v>1974</v>
      </c>
      <c r="G96" s="114">
        <f t="shared" si="2"/>
        <v>168.72515919483737</v>
      </c>
      <c r="H96" s="114">
        <f t="shared" si="3"/>
        <v>131.6</v>
      </c>
    </row>
    <row r="97" spans="2:8" x14ac:dyDescent="0.25">
      <c r="B97" s="22" t="s">
        <v>162</v>
      </c>
      <c r="C97" s="108">
        <v>955.6</v>
      </c>
      <c r="D97" s="72">
        <v>0</v>
      </c>
      <c r="E97" s="72">
        <v>0</v>
      </c>
      <c r="F97" s="108">
        <v>300</v>
      </c>
      <c r="G97" s="114">
        <f t="shared" si="2"/>
        <v>31.393888656341563</v>
      </c>
      <c r="H97" s="114" t="e">
        <f t="shared" si="3"/>
        <v>#DIV/0!</v>
      </c>
    </row>
    <row r="98" spans="2:8" x14ac:dyDescent="0.25">
      <c r="B98" s="22" t="s">
        <v>183</v>
      </c>
      <c r="C98" s="69">
        <v>214.35</v>
      </c>
      <c r="D98" s="72">
        <v>3320</v>
      </c>
      <c r="E98" s="72">
        <v>1500</v>
      </c>
      <c r="F98" s="73">
        <v>1674</v>
      </c>
      <c r="G98" s="114">
        <f t="shared" si="2"/>
        <v>780.96571028691392</v>
      </c>
      <c r="H98" s="114">
        <f t="shared" si="3"/>
        <v>111.60000000000001</v>
      </c>
    </row>
    <row r="99" spans="2:8" x14ac:dyDescent="0.25">
      <c r="B99" s="24"/>
      <c r="C99" s="92"/>
      <c r="D99" s="92"/>
      <c r="E99" s="92"/>
      <c r="F99" s="111"/>
      <c r="G99" s="114"/>
      <c r="H99" s="114"/>
    </row>
    <row r="100" spans="2:8" x14ac:dyDescent="0.25">
      <c r="B100" s="12" t="s">
        <v>19</v>
      </c>
      <c r="C100" s="92"/>
      <c r="D100" s="92"/>
      <c r="E100" s="92"/>
      <c r="F100" s="94"/>
      <c r="G100" s="89"/>
      <c r="H100" s="89"/>
    </row>
    <row r="101" spans="2:8" x14ac:dyDescent="0.25">
      <c r="B101" s="77" t="s">
        <v>143</v>
      </c>
      <c r="C101" s="96">
        <f>C103+C104+C105+C106+C108+C109+C110+C111+C112+C113+C114+C115+C116+C117+C118+C119+C120+C121+C122+C123+C124+C125+C126+C127+C107</f>
        <v>64466.12</v>
      </c>
      <c r="D101" s="96">
        <f>D103+D104+D105+D106+D108+D109+D110+D111+D112+D113+D114+D115+D116+D117+D118+D119+D120+D121+D122+D123+D124+D125+D126+D127+D102</f>
        <v>54460</v>
      </c>
      <c r="E101" s="96">
        <f>E103+E104+E105+E106+E108+E109+E110+E111+E112+E113+E114+E115+E116+E117+E118+E119+E120+E121+E122+E123+E124+E125+E126+E127</f>
        <v>50800</v>
      </c>
      <c r="F101" s="96">
        <f>F103+F104+F105+F106+F107+F108+F109+F110+F111+F112+F113+F114+F115+F116+F117+F118+F119+F120+F121+F122+F123+F124+F125+F126+F127</f>
        <v>59685.97</v>
      </c>
      <c r="G101" s="114">
        <f t="shared" si="2"/>
        <v>92.585019852288298</v>
      </c>
      <c r="H101" s="114">
        <f t="shared" si="3"/>
        <v>117.49206692913386</v>
      </c>
    </row>
    <row r="102" spans="2:8" ht="25.5" x14ac:dyDescent="0.25">
      <c r="B102" s="63" t="s">
        <v>144</v>
      </c>
      <c r="C102" s="92"/>
      <c r="D102" s="72"/>
      <c r="E102" s="72">
        <v>0</v>
      </c>
      <c r="F102" s="111"/>
      <c r="G102" s="114"/>
      <c r="H102" s="114"/>
    </row>
    <row r="103" spans="2:8" x14ac:dyDescent="0.25">
      <c r="B103" s="63" t="s">
        <v>150</v>
      </c>
      <c r="C103" s="72">
        <v>7410.84</v>
      </c>
      <c r="D103" s="72">
        <v>3420</v>
      </c>
      <c r="E103" s="72">
        <v>5000</v>
      </c>
      <c r="F103" s="97">
        <v>2206.81</v>
      </c>
      <c r="G103" s="114">
        <f t="shared" si="2"/>
        <v>29.778135811864782</v>
      </c>
      <c r="H103" s="114">
        <f t="shared" si="3"/>
        <v>44.136199999999995</v>
      </c>
    </row>
    <row r="104" spans="2:8" x14ac:dyDescent="0.25">
      <c r="B104" s="63" t="s">
        <v>151</v>
      </c>
      <c r="C104" s="98">
        <v>0</v>
      </c>
      <c r="D104" s="72">
        <v>3980</v>
      </c>
      <c r="E104" s="72">
        <v>4000</v>
      </c>
      <c r="F104" s="97">
        <v>10951.14</v>
      </c>
      <c r="G104" s="114" t="e">
        <f t="shared" si="2"/>
        <v>#DIV/0!</v>
      </c>
      <c r="H104" s="114">
        <f t="shared" si="3"/>
        <v>273.77849999999995</v>
      </c>
    </row>
    <row r="105" spans="2:8" x14ac:dyDescent="0.25">
      <c r="B105" s="63" t="s">
        <v>152</v>
      </c>
      <c r="C105" s="72">
        <v>592.75</v>
      </c>
      <c r="D105" s="72">
        <v>560</v>
      </c>
      <c r="E105" s="72">
        <v>750</v>
      </c>
      <c r="F105" s="97">
        <v>1343.91</v>
      </c>
      <c r="G105" s="114">
        <f t="shared" si="2"/>
        <v>226.72458878110504</v>
      </c>
      <c r="H105" s="114">
        <f t="shared" si="3"/>
        <v>179.18800000000002</v>
      </c>
    </row>
    <row r="106" spans="2:8" x14ac:dyDescent="0.25">
      <c r="B106" s="22" t="s">
        <v>162</v>
      </c>
      <c r="C106" s="72">
        <v>7011</v>
      </c>
      <c r="D106" s="72">
        <v>3980</v>
      </c>
      <c r="E106" s="72">
        <v>3000</v>
      </c>
      <c r="F106" s="97">
        <v>5541.66</v>
      </c>
      <c r="G106" s="114">
        <f t="shared" si="2"/>
        <v>79.042362002567387</v>
      </c>
      <c r="H106" s="114">
        <f t="shared" si="3"/>
        <v>184.72199999999998</v>
      </c>
    </row>
    <row r="107" spans="2:8" x14ac:dyDescent="0.25">
      <c r="B107" s="70" t="s">
        <v>234</v>
      </c>
      <c r="C107" s="72">
        <v>3293.89</v>
      </c>
      <c r="D107" s="72">
        <v>0</v>
      </c>
      <c r="E107" s="72">
        <v>0</v>
      </c>
      <c r="F107" s="97">
        <v>3074.81</v>
      </c>
      <c r="G107" s="114">
        <f t="shared" si="2"/>
        <v>93.3488975041668</v>
      </c>
      <c r="H107" s="114" t="e">
        <f t="shared" si="3"/>
        <v>#DIV/0!</v>
      </c>
    </row>
    <row r="108" spans="2:8" x14ac:dyDescent="0.25">
      <c r="B108" s="22" t="s">
        <v>164</v>
      </c>
      <c r="C108" s="72">
        <v>1263.52</v>
      </c>
      <c r="D108" s="72">
        <v>800</v>
      </c>
      <c r="E108" s="72">
        <v>800</v>
      </c>
      <c r="F108" s="97">
        <v>614.5</v>
      </c>
      <c r="G108" s="114">
        <f t="shared" si="2"/>
        <v>48.633974927187538</v>
      </c>
      <c r="H108" s="114">
        <f t="shared" si="3"/>
        <v>76.8125</v>
      </c>
    </row>
    <row r="109" spans="2:8" x14ac:dyDescent="0.25">
      <c r="B109" s="22" t="s">
        <v>165</v>
      </c>
      <c r="C109" s="72">
        <v>2792.86</v>
      </c>
      <c r="D109" s="72">
        <v>5440</v>
      </c>
      <c r="E109" s="72">
        <v>3800</v>
      </c>
      <c r="F109" s="97">
        <v>2189.66</v>
      </c>
      <c r="G109" s="114">
        <f t="shared" si="2"/>
        <v>78.402068130876586</v>
      </c>
      <c r="H109" s="114">
        <f t="shared" si="3"/>
        <v>57.62263157894737</v>
      </c>
    </row>
    <row r="110" spans="2:8" x14ac:dyDescent="0.25">
      <c r="B110" s="22" t="s">
        <v>166</v>
      </c>
      <c r="C110" s="72">
        <v>1168.24</v>
      </c>
      <c r="D110" s="72">
        <v>930</v>
      </c>
      <c r="E110" s="72">
        <v>930</v>
      </c>
      <c r="F110" s="97">
        <v>1351.24</v>
      </c>
      <c r="G110" s="114">
        <f t="shared" si="2"/>
        <v>115.66458946791755</v>
      </c>
      <c r="H110" s="114">
        <f t="shared" si="3"/>
        <v>145.29462365591399</v>
      </c>
    </row>
    <row r="111" spans="2:8" x14ac:dyDescent="0.25">
      <c r="B111" s="22" t="s">
        <v>167</v>
      </c>
      <c r="C111" s="72">
        <v>9288.02</v>
      </c>
      <c r="D111" s="72">
        <v>11020</v>
      </c>
      <c r="E111" s="72">
        <v>9160</v>
      </c>
      <c r="F111" s="97">
        <v>4193.72</v>
      </c>
      <c r="G111" s="114">
        <f t="shared" si="2"/>
        <v>45.151926890768969</v>
      </c>
      <c r="H111" s="114">
        <f t="shared" si="3"/>
        <v>45.782969432314417</v>
      </c>
    </row>
    <row r="112" spans="2:8" x14ac:dyDescent="0.25">
      <c r="B112" s="22" t="s">
        <v>168</v>
      </c>
      <c r="C112" s="72">
        <v>3531.84</v>
      </c>
      <c r="D112" s="72">
        <v>4640</v>
      </c>
      <c r="E112" s="72">
        <v>3000</v>
      </c>
      <c r="F112" s="97">
        <v>2950.75</v>
      </c>
      <c r="G112" s="114">
        <f t="shared" si="2"/>
        <v>83.547102926519884</v>
      </c>
      <c r="H112" s="114">
        <f t="shared" si="3"/>
        <v>98.358333333333334</v>
      </c>
    </row>
    <row r="113" spans="2:8" x14ac:dyDescent="0.25">
      <c r="B113" s="22" t="s">
        <v>169</v>
      </c>
      <c r="C113" s="72">
        <v>659.07</v>
      </c>
      <c r="D113" s="72">
        <v>400</v>
      </c>
      <c r="E113" s="72">
        <v>500</v>
      </c>
      <c r="F113" s="97">
        <v>1689.33</v>
      </c>
      <c r="G113" s="114">
        <f t="shared" si="2"/>
        <v>256.32026947061763</v>
      </c>
      <c r="H113" s="114">
        <f t="shared" si="3"/>
        <v>337.86599999999999</v>
      </c>
    </row>
    <row r="114" spans="2:8" x14ac:dyDescent="0.25">
      <c r="B114" s="22" t="s">
        <v>170</v>
      </c>
      <c r="C114" s="72">
        <v>222.18</v>
      </c>
      <c r="D114" s="72">
        <v>400</v>
      </c>
      <c r="E114" s="72">
        <v>400</v>
      </c>
      <c r="F114" s="97">
        <v>220.58</v>
      </c>
      <c r="G114" s="114">
        <f t="shared" si="2"/>
        <v>99.279863174003054</v>
      </c>
      <c r="H114" s="114">
        <f t="shared" si="3"/>
        <v>55.144999999999996</v>
      </c>
    </row>
    <row r="115" spans="2:8" x14ac:dyDescent="0.25">
      <c r="B115" s="22" t="s">
        <v>171</v>
      </c>
      <c r="C115" s="72">
        <v>1214.1199999999999</v>
      </c>
      <c r="D115" s="72">
        <v>1330</v>
      </c>
      <c r="E115" s="72">
        <v>1330</v>
      </c>
      <c r="F115" s="97">
        <v>1569.69</v>
      </c>
      <c r="G115" s="114">
        <f t="shared" ref="G115:G133" si="5">F115/C115*100</f>
        <v>129.28623200342636</v>
      </c>
      <c r="H115" s="114">
        <f t="shared" ref="H115:H133" si="6">F115/E115*100</f>
        <v>118.02180451127819</v>
      </c>
    </row>
    <row r="116" spans="2:8" x14ac:dyDescent="0.25">
      <c r="B116" s="22" t="s">
        <v>172</v>
      </c>
      <c r="C116" s="72">
        <v>4929.29</v>
      </c>
      <c r="D116" s="72">
        <v>1990</v>
      </c>
      <c r="E116" s="72">
        <v>3000</v>
      </c>
      <c r="F116" s="97">
        <v>5457.77</v>
      </c>
      <c r="G116" s="114">
        <f t="shared" si="5"/>
        <v>110.72121948597061</v>
      </c>
      <c r="H116" s="114">
        <f t="shared" si="6"/>
        <v>181.92566666666667</v>
      </c>
    </row>
    <row r="117" spans="2:8" x14ac:dyDescent="0.25">
      <c r="B117" s="22" t="s">
        <v>174</v>
      </c>
      <c r="C117" s="72">
        <v>579.16999999999996</v>
      </c>
      <c r="D117" s="72">
        <v>2260</v>
      </c>
      <c r="E117" s="72">
        <v>1500</v>
      </c>
      <c r="F117" s="97">
        <v>962.62</v>
      </c>
      <c r="G117" s="114">
        <f t="shared" si="5"/>
        <v>166.20681319819744</v>
      </c>
      <c r="H117" s="114">
        <f t="shared" si="6"/>
        <v>64.174666666666667</v>
      </c>
    </row>
    <row r="118" spans="2:8" x14ac:dyDescent="0.25">
      <c r="B118" s="22" t="s">
        <v>176</v>
      </c>
      <c r="C118" s="72">
        <v>0</v>
      </c>
      <c r="D118" s="72">
        <v>270</v>
      </c>
      <c r="E118" s="72">
        <v>130</v>
      </c>
      <c r="F118" s="97">
        <v>0</v>
      </c>
      <c r="G118" s="114" t="e">
        <f t="shared" si="5"/>
        <v>#DIV/0!</v>
      </c>
      <c r="H118" s="114">
        <f t="shared" si="6"/>
        <v>0</v>
      </c>
    </row>
    <row r="119" spans="2:8" x14ac:dyDescent="0.25">
      <c r="B119" s="22" t="s">
        <v>177</v>
      </c>
      <c r="C119" s="72">
        <v>681.42</v>
      </c>
      <c r="D119" s="72">
        <v>1600</v>
      </c>
      <c r="E119" s="72">
        <v>1000</v>
      </c>
      <c r="F119" s="97">
        <v>586.24</v>
      </c>
      <c r="G119" s="114">
        <f t="shared" si="5"/>
        <v>86.032109418567117</v>
      </c>
      <c r="H119" s="114">
        <f t="shared" si="6"/>
        <v>58.623999999999995</v>
      </c>
    </row>
    <row r="120" spans="2:8" x14ac:dyDescent="0.25">
      <c r="B120" s="22" t="s">
        <v>178</v>
      </c>
      <c r="C120" s="72">
        <v>6371.28</v>
      </c>
      <c r="D120" s="72">
        <v>2520</v>
      </c>
      <c r="E120" s="72">
        <v>4000</v>
      </c>
      <c r="F120" s="97">
        <v>7697.13</v>
      </c>
      <c r="G120" s="114">
        <f t="shared" si="5"/>
        <v>120.80979018344824</v>
      </c>
      <c r="H120" s="114">
        <f t="shared" si="6"/>
        <v>192.42825000000002</v>
      </c>
    </row>
    <row r="121" spans="2:8" x14ac:dyDescent="0.25">
      <c r="B121" s="22" t="s">
        <v>185</v>
      </c>
      <c r="C121" s="72">
        <v>0</v>
      </c>
      <c r="D121" s="72">
        <v>70</v>
      </c>
      <c r="E121" s="72">
        <v>60</v>
      </c>
      <c r="F121" s="97">
        <v>0</v>
      </c>
      <c r="G121" s="114" t="e">
        <f t="shared" si="5"/>
        <v>#DIV/0!</v>
      </c>
      <c r="H121" s="114">
        <f t="shared" si="6"/>
        <v>0</v>
      </c>
    </row>
    <row r="122" spans="2:8" x14ac:dyDescent="0.25">
      <c r="B122" s="22" t="s">
        <v>180</v>
      </c>
      <c r="C122" s="72">
        <v>0</v>
      </c>
      <c r="D122" s="72">
        <v>400</v>
      </c>
      <c r="E122" s="72">
        <v>1000</v>
      </c>
      <c r="F122" s="97">
        <v>1132.5</v>
      </c>
      <c r="G122" s="114" t="e">
        <f t="shared" si="5"/>
        <v>#DIV/0!</v>
      </c>
      <c r="H122" s="114">
        <f t="shared" si="6"/>
        <v>113.25</v>
      </c>
    </row>
    <row r="123" spans="2:8" x14ac:dyDescent="0.25">
      <c r="B123" s="22" t="s">
        <v>183</v>
      </c>
      <c r="C123" s="72">
        <v>5728.13</v>
      </c>
      <c r="D123" s="72">
        <v>1330</v>
      </c>
      <c r="E123" s="72">
        <v>500</v>
      </c>
      <c r="F123" s="97">
        <v>2370.9299999999998</v>
      </c>
      <c r="G123" s="114">
        <f t="shared" si="5"/>
        <v>41.390994966943836</v>
      </c>
      <c r="H123" s="114">
        <f t="shared" si="6"/>
        <v>474.18599999999998</v>
      </c>
    </row>
    <row r="124" spans="2:8" x14ac:dyDescent="0.25">
      <c r="B124" s="22" t="s">
        <v>184</v>
      </c>
      <c r="C124" s="72">
        <v>973.26</v>
      </c>
      <c r="D124" s="72">
        <v>740</v>
      </c>
      <c r="E124" s="72">
        <v>740</v>
      </c>
      <c r="F124" s="97">
        <v>1208.56</v>
      </c>
      <c r="G124" s="114">
        <f t="shared" si="5"/>
        <v>124.17647904979141</v>
      </c>
      <c r="H124" s="114">
        <f t="shared" si="6"/>
        <v>163.31891891891891</v>
      </c>
    </row>
    <row r="125" spans="2:8" x14ac:dyDescent="0.25">
      <c r="B125" s="22" t="s">
        <v>186</v>
      </c>
      <c r="C125" s="72">
        <v>4554.6099999999997</v>
      </c>
      <c r="D125" s="72">
        <v>3190</v>
      </c>
      <c r="E125" s="72">
        <v>1500</v>
      </c>
      <c r="F125" s="97">
        <v>1549.4</v>
      </c>
      <c r="G125" s="114">
        <f t="shared" si="5"/>
        <v>34.018280379659295</v>
      </c>
      <c r="H125" s="114">
        <f t="shared" si="6"/>
        <v>103.29333333333335</v>
      </c>
    </row>
    <row r="126" spans="2:8" x14ac:dyDescent="0.25">
      <c r="B126" s="22" t="s">
        <v>187</v>
      </c>
      <c r="C126" s="72">
        <v>1536.96</v>
      </c>
      <c r="D126" s="72">
        <v>1860</v>
      </c>
      <c r="E126" s="72">
        <v>4000</v>
      </c>
      <c r="F126" s="97">
        <v>159.96</v>
      </c>
      <c r="G126" s="114">
        <f t="shared" si="5"/>
        <v>10.407557776389757</v>
      </c>
      <c r="H126" s="114">
        <f t="shared" si="6"/>
        <v>3.9990000000000006</v>
      </c>
    </row>
    <row r="127" spans="2:8" x14ac:dyDescent="0.25">
      <c r="B127" s="22" t="s">
        <v>188</v>
      </c>
      <c r="C127" s="72">
        <v>663.67</v>
      </c>
      <c r="D127" s="72">
        <v>1330</v>
      </c>
      <c r="E127" s="72">
        <v>700</v>
      </c>
      <c r="F127" s="97">
        <v>663.06</v>
      </c>
      <c r="G127" s="114">
        <f t="shared" si="5"/>
        <v>99.908086850392507</v>
      </c>
      <c r="H127" s="114">
        <f t="shared" si="6"/>
        <v>94.722857142857137</v>
      </c>
    </row>
    <row r="128" spans="2:8" x14ac:dyDescent="0.25">
      <c r="B128" s="71"/>
      <c r="C128" s="94"/>
      <c r="D128" s="94"/>
      <c r="E128" s="94"/>
      <c r="F128" s="94"/>
      <c r="G128" s="89"/>
      <c r="H128" s="89"/>
    </row>
    <row r="129" spans="2:8" x14ac:dyDescent="0.25">
      <c r="B129" s="12" t="s">
        <v>139</v>
      </c>
      <c r="C129" s="94"/>
      <c r="D129" s="94"/>
      <c r="E129" s="94"/>
      <c r="F129" s="94"/>
      <c r="G129" s="89"/>
      <c r="H129" s="89"/>
    </row>
    <row r="130" spans="2:8" x14ac:dyDescent="0.25">
      <c r="B130" s="80" t="s">
        <v>189</v>
      </c>
      <c r="C130" s="104">
        <f>C131+C132+C133</f>
        <v>33540.61</v>
      </c>
      <c r="D130" s="104">
        <f t="shared" ref="D130:F130" si="7">D131+D132+D133</f>
        <v>28400</v>
      </c>
      <c r="E130" s="104">
        <f t="shared" si="7"/>
        <v>16550</v>
      </c>
      <c r="F130" s="104">
        <f t="shared" si="7"/>
        <v>16514.849999999999</v>
      </c>
      <c r="G130" s="114">
        <f t="shared" si="5"/>
        <v>49.238371037378265</v>
      </c>
      <c r="H130" s="114">
        <f t="shared" si="6"/>
        <v>99.787613293051351</v>
      </c>
    </row>
    <row r="131" spans="2:8" x14ac:dyDescent="0.25">
      <c r="B131" s="70" t="s">
        <v>150</v>
      </c>
      <c r="C131" s="97">
        <v>13211.81</v>
      </c>
      <c r="D131" s="97">
        <v>14400</v>
      </c>
      <c r="E131" s="97">
        <v>500</v>
      </c>
      <c r="F131" s="97">
        <v>436.32</v>
      </c>
      <c r="G131" s="114">
        <f t="shared" si="5"/>
        <v>3.302499808883113</v>
      </c>
      <c r="H131" s="114">
        <f t="shared" si="6"/>
        <v>87.263999999999996</v>
      </c>
    </row>
    <row r="132" spans="2:8" x14ac:dyDescent="0.25">
      <c r="B132" s="70" t="s">
        <v>163</v>
      </c>
      <c r="C132" s="97">
        <v>1982.26</v>
      </c>
      <c r="D132" s="97">
        <v>2050</v>
      </c>
      <c r="E132" s="97">
        <v>50</v>
      </c>
      <c r="F132" s="97">
        <v>49.45</v>
      </c>
      <c r="G132" s="114">
        <f t="shared" si="5"/>
        <v>2.4946273445461244</v>
      </c>
      <c r="H132" s="114">
        <f t="shared" si="6"/>
        <v>98.9</v>
      </c>
    </row>
    <row r="133" spans="2:8" x14ac:dyDescent="0.25">
      <c r="B133" s="70" t="s">
        <v>190</v>
      </c>
      <c r="C133" s="97">
        <v>18346.54</v>
      </c>
      <c r="D133" s="97">
        <v>11950</v>
      </c>
      <c r="E133" s="97">
        <v>16000</v>
      </c>
      <c r="F133" s="97">
        <v>16029.08</v>
      </c>
      <c r="G133" s="114">
        <f t="shared" si="5"/>
        <v>87.368408430145408</v>
      </c>
      <c r="H133" s="114">
        <f t="shared" si="6"/>
        <v>100.18175000000001</v>
      </c>
    </row>
    <row r="134" spans="2:8" x14ac:dyDescent="0.25">
      <c r="B134" s="71"/>
      <c r="C134" s="94"/>
      <c r="D134" s="94"/>
      <c r="E134" s="94"/>
      <c r="F134" s="94"/>
      <c r="G134" s="94"/>
      <c r="H134" s="94"/>
    </row>
    <row r="135" spans="2:8" x14ac:dyDescent="0.25">
      <c r="B135" s="12" t="s">
        <v>141</v>
      </c>
      <c r="C135" s="96">
        <f>C136</f>
        <v>0</v>
      </c>
      <c r="D135" s="96">
        <f>D136</f>
        <v>1330</v>
      </c>
      <c r="E135" s="96">
        <f>E136</f>
        <v>1330</v>
      </c>
      <c r="F135" s="96">
        <f>F136</f>
        <v>0</v>
      </c>
      <c r="G135" s="114" t="e">
        <f t="shared" ref="G135:G137" si="8">F135/C135*100</f>
        <v>#DIV/0!</v>
      </c>
      <c r="H135" s="114">
        <f t="shared" ref="H135:H143" si="9">F135/E135*100</f>
        <v>0</v>
      </c>
    </row>
    <row r="136" spans="2:8" x14ac:dyDescent="0.25">
      <c r="B136" s="14" t="s">
        <v>146</v>
      </c>
      <c r="C136" s="109">
        <v>0</v>
      </c>
      <c r="D136" s="83">
        <f>D137</f>
        <v>1330</v>
      </c>
      <c r="E136" s="83">
        <f>E137</f>
        <v>1330</v>
      </c>
      <c r="F136" s="97">
        <v>0</v>
      </c>
      <c r="G136" s="114" t="e">
        <f t="shared" si="8"/>
        <v>#DIV/0!</v>
      </c>
      <c r="H136" s="114">
        <f t="shared" si="9"/>
        <v>0</v>
      </c>
    </row>
    <row r="137" spans="2:8" x14ac:dyDescent="0.25">
      <c r="B137" s="70" t="s">
        <v>190</v>
      </c>
      <c r="C137" s="109">
        <v>0</v>
      </c>
      <c r="D137" s="83">
        <v>1330</v>
      </c>
      <c r="E137" s="83">
        <v>1330</v>
      </c>
      <c r="F137" s="97">
        <v>0</v>
      </c>
      <c r="G137" s="114" t="e">
        <f t="shared" si="8"/>
        <v>#DIV/0!</v>
      </c>
      <c r="H137" s="114">
        <f t="shared" si="9"/>
        <v>0</v>
      </c>
    </row>
    <row r="138" spans="2:8" x14ac:dyDescent="0.25">
      <c r="B138" s="71"/>
      <c r="C138" s="94"/>
      <c r="D138" s="94"/>
      <c r="E138" s="94"/>
      <c r="F138" s="94"/>
      <c r="G138" s="94"/>
      <c r="H138" s="89"/>
    </row>
    <row r="139" spans="2:8" x14ac:dyDescent="0.25">
      <c r="B139" s="12" t="s">
        <v>147</v>
      </c>
      <c r="C139" s="110">
        <f>C140</f>
        <v>2506.3199999999997</v>
      </c>
      <c r="D139" s="82">
        <f>D140</f>
        <v>3190</v>
      </c>
      <c r="E139" s="82">
        <f>E140</f>
        <v>3190</v>
      </c>
      <c r="F139" s="104">
        <f>F140</f>
        <v>3599.15</v>
      </c>
      <c r="G139" s="114">
        <f t="shared" ref="G139:G143" si="10">F139/C139*100</f>
        <v>143.60297168757384</v>
      </c>
      <c r="H139" s="114">
        <f t="shared" si="9"/>
        <v>112.82601880877743</v>
      </c>
    </row>
    <row r="140" spans="2:8" ht="25.5" x14ac:dyDescent="0.25">
      <c r="B140" s="13" t="s">
        <v>148</v>
      </c>
      <c r="C140" s="72">
        <f>C142+C143</f>
        <v>2506.3199999999997</v>
      </c>
      <c r="D140" s="72">
        <f>D141+D142+D143</f>
        <v>3190</v>
      </c>
      <c r="E140" s="105">
        <f>E141+E142+E143</f>
        <v>3190</v>
      </c>
      <c r="F140" s="69">
        <f>F143</f>
        <v>3599.15</v>
      </c>
      <c r="G140" s="114">
        <f t="shared" si="10"/>
        <v>143.60297168757384</v>
      </c>
      <c r="H140" s="114">
        <f t="shared" si="9"/>
        <v>112.82601880877743</v>
      </c>
    </row>
    <row r="141" spans="2:8" x14ac:dyDescent="0.25">
      <c r="B141" s="70" t="s">
        <v>155</v>
      </c>
      <c r="C141" s="97">
        <v>0</v>
      </c>
      <c r="D141" s="97">
        <v>660</v>
      </c>
      <c r="E141" s="97">
        <v>660</v>
      </c>
      <c r="F141" s="111">
        <v>0</v>
      </c>
      <c r="G141" s="114" t="e">
        <f t="shared" si="10"/>
        <v>#DIV/0!</v>
      </c>
      <c r="H141" s="114">
        <f t="shared" si="9"/>
        <v>0</v>
      </c>
    </row>
    <row r="142" spans="2:8" x14ac:dyDescent="0.25">
      <c r="B142" s="70" t="s">
        <v>178</v>
      </c>
      <c r="C142" s="97">
        <v>1476.03</v>
      </c>
      <c r="D142" s="97">
        <v>1200</v>
      </c>
      <c r="E142" s="97">
        <v>1200</v>
      </c>
      <c r="F142" s="111">
        <v>0</v>
      </c>
      <c r="G142" s="114">
        <f t="shared" si="10"/>
        <v>0</v>
      </c>
      <c r="H142" s="114">
        <f t="shared" si="9"/>
        <v>0</v>
      </c>
    </row>
    <row r="143" spans="2:8" x14ac:dyDescent="0.25">
      <c r="B143" s="70" t="s">
        <v>190</v>
      </c>
      <c r="C143" s="97">
        <v>1030.29</v>
      </c>
      <c r="D143" s="97">
        <v>1330</v>
      </c>
      <c r="E143" s="97">
        <v>1330</v>
      </c>
      <c r="F143" s="111">
        <v>3599.15</v>
      </c>
      <c r="G143" s="114">
        <f t="shared" si="10"/>
        <v>349.33368274951715</v>
      </c>
      <c r="H143" s="114">
        <f t="shared" si="9"/>
        <v>270.61278195488723</v>
      </c>
    </row>
    <row r="146" spans="2:7" ht="17.25" x14ac:dyDescent="0.25">
      <c r="B146" s="208" t="s">
        <v>228</v>
      </c>
      <c r="C146" s="208"/>
      <c r="F146" s="193" t="s">
        <v>226</v>
      </c>
      <c r="G146" s="193"/>
    </row>
    <row r="148" spans="2:7" ht="17.25" x14ac:dyDescent="0.3">
      <c r="B148" s="86" t="s">
        <v>229</v>
      </c>
      <c r="F148" s="193" t="s">
        <v>227</v>
      </c>
      <c r="G148" s="193"/>
    </row>
  </sheetData>
  <protectedRanges>
    <protectedRange algorithmName="SHA-512" hashValue="R8frfBQ/MhInQYm+jLEgMwgPwCkrGPIUaxyIFLRSCn/+fIsUU6bmJDax/r7gTh2PEAEvgODYwg0rRRjqSM/oww==" saltValue="tbZzHO5lCNHCDH5y3XGZag==" spinCount="100000" sqref="C15" name="Range1_77_1_2"/>
    <protectedRange algorithmName="SHA-512" hashValue="R8frfBQ/MhInQYm+jLEgMwgPwCkrGPIUaxyIFLRSCn/+fIsUU6bmJDax/r7gTh2PEAEvgODYwg0rRRjqSM/oww==" saltValue="tbZzHO5lCNHCDH5y3XGZag==" spinCount="100000" sqref="F15" name="Range1_84_2"/>
    <protectedRange algorithmName="SHA-512" hashValue="R8frfBQ/MhInQYm+jLEgMwgPwCkrGPIUaxyIFLRSCn/+fIsUU6bmJDax/r7gTh2PEAEvgODYwg0rRRjqSM/oww==" saltValue="tbZzHO5lCNHCDH5y3XGZag==" spinCount="100000" sqref="C16" name="Range1_73_1_2"/>
    <protectedRange algorithmName="SHA-512" hashValue="R8frfBQ/MhInQYm+jLEgMwgPwCkrGPIUaxyIFLRSCn/+fIsUU6bmJDax/r7gTh2PEAEvgODYwg0rRRjqSM/oww==" saltValue="tbZzHO5lCNHCDH5y3XGZag==" spinCount="100000" sqref="F16" name="Range1_80_2"/>
    <protectedRange algorithmName="SHA-512" hashValue="R8frfBQ/MhInQYm+jLEgMwgPwCkrGPIUaxyIFLRSCn/+fIsUU6bmJDax/r7gTh2PEAEvgODYwg0rRRjqSM/oww==" saltValue="tbZzHO5lCNHCDH5y3XGZag==" spinCount="100000" sqref="F17" name="Range1_3"/>
    <protectedRange algorithmName="SHA-512" hashValue="R8frfBQ/MhInQYm+jLEgMwgPwCkrGPIUaxyIFLRSCn/+fIsUU6bmJDax/r7gTh2PEAEvgODYwg0rRRjqSM/oww==" saltValue="tbZzHO5lCNHCDH5y3XGZag==" spinCount="100000" sqref="C20 C98" name="Range1_76_1_2"/>
    <protectedRange algorithmName="SHA-512" hashValue="R8frfBQ/MhInQYm+jLEgMwgPwCkrGPIUaxyIFLRSCn/+fIsUU6bmJDax/r7gTh2PEAEvgODYwg0rRRjqSM/oww==" saltValue="tbZzHO5lCNHCDH5y3XGZag==" spinCount="100000" sqref="F20 F98" name="Range1_86_1_2"/>
    <protectedRange algorithmName="SHA-512" hashValue="R8frfBQ/MhInQYm+jLEgMwgPwCkrGPIUaxyIFLRSCn/+fIsUU6bmJDax/r7gTh2PEAEvgODYwg0rRRjqSM/oww==" saltValue="tbZzHO5lCNHCDH5y3XGZag==" spinCount="100000" sqref="C27" name="Range1_75_2"/>
    <protectedRange algorithmName="SHA-512" hashValue="R8frfBQ/MhInQYm+jLEgMwgPwCkrGPIUaxyIFLRSCn/+fIsUU6bmJDax/r7gTh2PEAEvgODYwg0rRRjqSM/oww==" saltValue="tbZzHO5lCNHCDH5y3XGZag==" spinCount="100000" sqref="F27" name="Range1_82_2"/>
    <protectedRange algorithmName="SHA-512" hashValue="R8frfBQ/MhInQYm+jLEgMwgPwCkrGPIUaxyIFLRSCn/+fIsUU6bmJDax/r7gTh2PEAEvgODYwg0rRRjqSM/oww==" saltValue="tbZzHO5lCNHCDH5y3XGZag==" spinCount="100000" sqref="F34 F140" name="Range1_79_2"/>
    <protectedRange algorithmName="SHA-512" hashValue="R8frfBQ/MhInQYm+jLEgMwgPwCkrGPIUaxyIFLRSCn/+fIsUU6bmJDax/r7gTh2PEAEvgODYwg0rRRjqSM/oww==" saltValue="tbZzHO5lCNHCDH5y3XGZag==" spinCount="100000" sqref="F92:F94" name="Range1_1_2"/>
  </protectedRanges>
  <mergeCells count="4">
    <mergeCell ref="B8:H8"/>
    <mergeCell ref="F146:G146"/>
    <mergeCell ref="F148:G148"/>
    <mergeCell ref="B146:C146"/>
  </mergeCells>
  <conditionalFormatting sqref="F140">
    <cfRule type="cellIs" dxfId="15" priority="1" operator="lessThan">
      <formula>-0.001</formula>
    </cfRule>
  </conditionalFormatting>
  <conditionalFormatting sqref="F16">
    <cfRule type="cellIs" dxfId="14" priority="11" operator="lessThan">
      <formula>-0.001</formula>
    </cfRule>
  </conditionalFormatting>
  <conditionalFormatting sqref="C15">
    <cfRule type="cellIs" dxfId="13" priority="14" operator="lessThan">
      <formula>-0.001</formula>
    </cfRule>
  </conditionalFormatting>
  <conditionalFormatting sqref="F15">
    <cfRule type="cellIs" dxfId="12" priority="13" operator="lessThan">
      <formula>-0.001</formula>
    </cfRule>
  </conditionalFormatting>
  <conditionalFormatting sqref="F27">
    <cfRule type="cellIs" dxfId="11" priority="6" operator="lessThan">
      <formula>-0.001</formula>
    </cfRule>
  </conditionalFormatting>
  <conditionalFormatting sqref="C16">
    <cfRule type="cellIs" dxfId="10" priority="12" operator="lessThan">
      <formula>-0.001</formula>
    </cfRule>
  </conditionalFormatting>
  <conditionalFormatting sqref="F17">
    <cfRule type="cellIs" dxfId="9" priority="10" operator="lessThan">
      <formula>-0.001</formula>
    </cfRule>
  </conditionalFormatting>
  <conditionalFormatting sqref="C20">
    <cfRule type="cellIs" dxfId="8" priority="9" operator="lessThan">
      <formula>-0.001</formula>
    </cfRule>
  </conditionalFormatting>
  <conditionalFormatting sqref="F20">
    <cfRule type="cellIs" dxfId="7" priority="8" operator="lessThan">
      <formula>-0.001</formula>
    </cfRule>
  </conditionalFormatting>
  <conditionalFormatting sqref="C27">
    <cfRule type="cellIs" dxfId="6" priority="7" operator="lessThan">
      <formula>-0.001</formula>
    </cfRule>
  </conditionalFormatting>
  <conditionalFormatting sqref="F34">
    <cfRule type="cellIs" dxfId="5" priority="5" operator="lessThan">
      <formula>-0.001</formula>
    </cfRule>
  </conditionalFormatting>
  <conditionalFormatting sqref="C98">
    <cfRule type="cellIs" dxfId="4" priority="4" operator="lessThan">
      <formula>-0.001</formula>
    </cfRule>
  </conditionalFormatting>
  <conditionalFormatting sqref="F98">
    <cfRule type="cellIs" dxfId="3" priority="3" operator="lessThan">
      <formula>-0.001</formula>
    </cfRule>
  </conditionalFormatting>
  <conditionalFormatting sqref="F92:F94">
    <cfRule type="cellIs" dxfId="2" priority="2" operator="lessThan">
      <formula>-0.001</formula>
    </cfRule>
  </conditionalFormatting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G19" sqref="G1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5.42578125" customWidth="1"/>
    <col min="5" max="5" width="39" customWidth="1"/>
    <col min="6" max="8" width="24.28515625" customWidth="1"/>
    <col min="9" max="9" width="15.7109375" customWidth="1"/>
    <col min="10" max="10" width="24.28515625" customWidth="1"/>
  </cols>
  <sheetData>
    <row r="1" spans="1:10" x14ac:dyDescent="0.25">
      <c r="A1" t="s">
        <v>200</v>
      </c>
    </row>
    <row r="2" spans="1:10" x14ac:dyDescent="0.25">
      <c r="A2" t="s">
        <v>222</v>
      </c>
    </row>
    <row r="3" spans="1:10" x14ac:dyDescent="0.25">
      <c r="A3" t="s">
        <v>223</v>
      </c>
    </row>
    <row r="4" spans="1:10" x14ac:dyDescent="0.25">
      <c r="A4" t="s">
        <v>224</v>
      </c>
    </row>
    <row r="6" spans="1:10" x14ac:dyDescent="0.25">
      <c r="A6" t="s">
        <v>247</v>
      </c>
    </row>
    <row r="7" spans="1:10" ht="18" customHeight="1" x14ac:dyDescent="0.25">
      <c r="B7" s="194" t="s">
        <v>10</v>
      </c>
      <c r="C7" s="194"/>
      <c r="D7" s="194"/>
      <c r="E7" s="194"/>
      <c r="F7" s="194"/>
      <c r="G7" s="194"/>
      <c r="H7" s="194"/>
      <c r="I7" s="194"/>
      <c r="J7" s="25"/>
    </row>
    <row r="8" spans="1:10" ht="18" x14ac:dyDescent="0.25">
      <c r="B8" s="2"/>
      <c r="C8" s="2"/>
      <c r="D8" s="2"/>
      <c r="E8" s="2"/>
      <c r="F8" s="2"/>
      <c r="G8" s="2"/>
      <c r="H8" s="2"/>
      <c r="I8" s="3"/>
      <c r="J8" s="3"/>
    </row>
    <row r="9" spans="1:10" ht="15.75" x14ac:dyDescent="0.25">
      <c r="B9" s="216" t="s">
        <v>60</v>
      </c>
      <c r="C9" s="216"/>
      <c r="D9" s="216"/>
      <c r="E9" s="216"/>
      <c r="F9" s="216"/>
      <c r="G9" s="216"/>
      <c r="H9" s="216"/>
      <c r="I9" s="216"/>
    </row>
    <row r="10" spans="1:10" ht="18" x14ac:dyDescent="0.25">
      <c r="B10" s="2"/>
      <c r="C10" s="2"/>
      <c r="D10" s="2"/>
      <c r="E10" s="2"/>
      <c r="F10" s="2"/>
      <c r="G10" s="2"/>
      <c r="H10" s="2"/>
      <c r="I10" s="3"/>
    </row>
    <row r="11" spans="1:10" ht="25.5" x14ac:dyDescent="0.25">
      <c r="B11" s="205" t="s">
        <v>7</v>
      </c>
      <c r="C11" s="206"/>
      <c r="D11" s="206"/>
      <c r="E11" s="207"/>
      <c r="F11" s="32" t="s">
        <v>55</v>
      </c>
      <c r="G11" s="32" t="s">
        <v>52</v>
      </c>
      <c r="H11" s="32" t="s">
        <v>240</v>
      </c>
      <c r="I11" s="32" t="s">
        <v>53</v>
      </c>
    </row>
    <row r="12" spans="1:10" s="37" customFormat="1" ht="11.25" x14ac:dyDescent="0.2">
      <c r="B12" s="202">
        <v>1</v>
      </c>
      <c r="C12" s="203"/>
      <c r="D12" s="203"/>
      <c r="E12" s="204"/>
      <c r="F12" s="34">
        <v>2</v>
      </c>
      <c r="G12" s="34">
        <v>3</v>
      </c>
      <c r="H12" s="34">
        <v>4</v>
      </c>
      <c r="I12" s="34" t="s">
        <v>47</v>
      </c>
    </row>
    <row r="13" spans="1:10" ht="30" customHeight="1" x14ac:dyDescent="0.25">
      <c r="B13" s="212">
        <v>17030</v>
      </c>
      <c r="C13" s="213"/>
      <c r="D13" s="214"/>
      <c r="E13" s="85" t="s">
        <v>200</v>
      </c>
      <c r="F13" s="148">
        <f>F14</f>
        <v>1254059.27</v>
      </c>
      <c r="G13" s="148">
        <f t="shared" ref="G13:H13" si="0">G14</f>
        <v>104446</v>
      </c>
      <c r="H13" s="148">
        <f t="shared" si="0"/>
        <v>122635.18</v>
      </c>
      <c r="I13" s="117">
        <f>H13/G13*100</f>
        <v>117.41491296938129</v>
      </c>
    </row>
    <row r="14" spans="1:10" ht="30" customHeight="1" x14ac:dyDescent="0.25">
      <c r="B14" s="212" t="s">
        <v>210</v>
      </c>
      <c r="C14" s="213"/>
      <c r="D14" s="214"/>
      <c r="E14" s="85"/>
      <c r="F14" s="148">
        <f>F15+F23</f>
        <v>1254059.27</v>
      </c>
      <c r="G14" s="148">
        <f>G15</f>
        <v>104446</v>
      </c>
      <c r="H14" s="148">
        <f>H15</f>
        <v>122635.18</v>
      </c>
      <c r="I14" s="117">
        <f t="shared" ref="I14:I29" si="1">H14/G14*100</f>
        <v>117.41491296938129</v>
      </c>
    </row>
    <row r="15" spans="1:10" ht="30" customHeight="1" x14ac:dyDescent="0.25">
      <c r="B15" s="212" t="s">
        <v>193</v>
      </c>
      <c r="C15" s="213"/>
      <c r="D15" s="214"/>
      <c r="E15" s="85"/>
      <c r="F15" s="148">
        <f>F16+F17+F18+F19+F20+F21+F22</f>
        <v>104446.29</v>
      </c>
      <c r="G15" s="148">
        <f t="shared" ref="G15:H15" si="2">G16+G17+G18+G19+G20+G21+G22</f>
        <v>104446</v>
      </c>
      <c r="H15" s="148">
        <f t="shared" si="2"/>
        <v>122635.18</v>
      </c>
      <c r="I15" s="117">
        <f t="shared" si="1"/>
        <v>117.41491296938129</v>
      </c>
    </row>
    <row r="16" spans="1:10" ht="30" customHeight="1" x14ac:dyDescent="0.25">
      <c r="B16" s="209" t="s">
        <v>201</v>
      </c>
      <c r="C16" s="210"/>
      <c r="D16" s="211"/>
      <c r="E16" s="41" t="s">
        <v>202</v>
      </c>
      <c r="F16" s="147">
        <v>6200</v>
      </c>
      <c r="G16" s="117">
        <v>6200</v>
      </c>
      <c r="H16" s="117">
        <v>2851.83</v>
      </c>
      <c r="I16" s="117">
        <f t="shared" si="1"/>
        <v>45.997258064516124</v>
      </c>
    </row>
    <row r="17" spans="2:9" ht="30" customHeight="1" x14ac:dyDescent="0.25">
      <c r="B17" s="215" t="s">
        <v>203</v>
      </c>
      <c r="C17" s="215"/>
      <c r="D17" s="215"/>
      <c r="E17" s="41" t="s">
        <v>204</v>
      </c>
      <c r="F17" s="147">
        <v>1000</v>
      </c>
      <c r="G17" s="117">
        <v>1000</v>
      </c>
      <c r="H17" s="149">
        <v>875.82</v>
      </c>
      <c r="I17" s="117">
        <f t="shared" si="1"/>
        <v>87.582000000000008</v>
      </c>
    </row>
    <row r="18" spans="2:9" ht="30" customHeight="1" x14ac:dyDescent="0.25">
      <c r="B18" s="209" t="s">
        <v>205</v>
      </c>
      <c r="C18" s="210"/>
      <c r="D18" s="211"/>
      <c r="E18" s="38" t="s">
        <v>206</v>
      </c>
      <c r="F18" s="147">
        <v>1300</v>
      </c>
      <c r="G18" s="117">
        <v>1300</v>
      </c>
      <c r="H18" s="149">
        <v>18570.09</v>
      </c>
      <c r="I18" s="117">
        <f t="shared" si="1"/>
        <v>1428.4684615384615</v>
      </c>
    </row>
    <row r="19" spans="2:9" ht="30" customHeight="1" x14ac:dyDescent="0.25">
      <c r="B19" s="209" t="s">
        <v>207</v>
      </c>
      <c r="C19" s="210"/>
      <c r="D19" s="211"/>
      <c r="E19" s="38" t="s">
        <v>208</v>
      </c>
      <c r="F19" s="147">
        <v>2300</v>
      </c>
      <c r="G19" s="117">
        <v>2300</v>
      </c>
      <c r="H19" s="149">
        <v>2290.4899999999998</v>
      </c>
      <c r="I19" s="117">
        <f t="shared" si="1"/>
        <v>99.586521739130433</v>
      </c>
    </row>
    <row r="20" spans="2:9" ht="30" customHeight="1" x14ac:dyDescent="0.25">
      <c r="B20" s="209" t="s">
        <v>201</v>
      </c>
      <c r="C20" s="210"/>
      <c r="D20" s="211"/>
      <c r="E20" s="41" t="s">
        <v>209</v>
      </c>
      <c r="F20" s="147">
        <v>93646.29</v>
      </c>
      <c r="G20" s="117">
        <v>93646</v>
      </c>
      <c r="H20" s="150">
        <v>98046.95</v>
      </c>
      <c r="I20" s="117">
        <f t="shared" si="1"/>
        <v>104.6995600452769</v>
      </c>
    </row>
    <row r="21" spans="2:9" ht="30" customHeight="1" x14ac:dyDescent="0.25">
      <c r="B21" s="215" t="s">
        <v>211</v>
      </c>
      <c r="C21" s="215"/>
      <c r="D21" s="215"/>
      <c r="E21" s="41" t="s">
        <v>212</v>
      </c>
      <c r="F21" s="147">
        <v>0</v>
      </c>
      <c r="G21" s="117">
        <v>0</v>
      </c>
      <c r="H21" s="117">
        <v>0</v>
      </c>
      <c r="I21" s="117" t="e">
        <f t="shared" si="1"/>
        <v>#DIV/0!</v>
      </c>
    </row>
    <row r="22" spans="2:9" ht="30" customHeight="1" x14ac:dyDescent="0.25">
      <c r="B22" s="209" t="s">
        <v>205</v>
      </c>
      <c r="C22" s="210"/>
      <c r="D22" s="211"/>
      <c r="E22" s="41" t="s">
        <v>213</v>
      </c>
      <c r="F22" s="147">
        <v>0</v>
      </c>
      <c r="G22" s="117">
        <v>0</v>
      </c>
      <c r="H22" s="117">
        <v>0</v>
      </c>
      <c r="I22" s="117" t="e">
        <f t="shared" si="1"/>
        <v>#DIV/0!</v>
      </c>
    </row>
    <row r="23" spans="2:9" ht="46.5" customHeight="1" x14ac:dyDescent="0.25">
      <c r="B23" s="209" t="s">
        <v>214</v>
      </c>
      <c r="C23" s="210"/>
      <c r="D23" s="211"/>
      <c r="E23" s="38"/>
      <c r="F23" s="148">
        <f>F24+F25+F26+F27+F28+F29</f>
        <v>1149612.98</v>
      </c>
      <c r="G23" s="148">
        <f>G24+G25+G26+G27+G28+G29</f>
        <v>1150142.98</v>
      </c>
      <c r="H23" s="148">
        <f>H24+H25+H26+H27+H28+H29</f>
        <v>1196152.58</v>
      </c>
      <c r="I23" s="117">
        <f t="shared" si="1"/>
        <v>104.00033741891815</v>
      </c>
    </row>
    <row r="24" spans="2:9" ht="30" customHeight="1" x14ac:dyDescent="0.25">
      <c r="B24" s="209" t="s">
        <v>215</v>
      </c>
      <c r="C24" s="210"/>
      <c r="D24" s="211"/>
      <c r="E24" s="38" t="s">
        <v>216</v>
      </c>
      <c r="F24" s="147">
        <v>3320</v>
      </c>
      <c r="G24" s="117">
        <v>1500</v>
      </c>
      <c r="H24" s="116">
        <v>1974</v>
      </c>
      <c r="I24" s="117">
        <f t="shared" si="1"/>
        <v>131.6</v>
      </c>
    </row>
    <row r="25" spans="2:9" ht="30" customHeight="1" x14ac:dyDescent="0.25">
      <c r="B25" s="209"/>
      <c r="C25" s="210"/>
      <c r="D25" s="211"/>
      <c r="E25" s="38" t="s">
        <v>217</v>
      </c>
      <c r="F25" s="147">
        <v>57770</v>
      </c>
      <c r="G25" s="117">
        <v>52300</v>
      </c>
      <c r="H25" s="117">
        <v>61714.75</v>
      </c>
      <c r="I25" s="117">
        <f t="shared" si="1"/>
        <v>118.00143403441683</v>
      </c>
    </row>
    <row r="26" spans="2:9" ht="30" customHeight="1" x14ac:dyDescent="0.25">
      <c r="B26" s="215"/>
      <c r="C26" s="215"/>
      <c r="D26" s="215"/>
      <c r="E26" s="41" t="s">
        <v>218</v>
      </c>
      <c r="F26" s="147">
        <v>11950</v>
      </c>
      <c r="G26" s="117">
        <v>16000</v>
      </c>
      <c r="H26" s="117">
        <v>16514.849999999999</v>
      </c>
      <c r="I26" s="117">
        <f t="shared" si="1"/>
        <v>103.21781249999999</v>
      </c>
    </row>
    <row r="27" spans="2:9" ht="30" customHeight="1" x14ac:dyDescent="0.25">
      <c r="B27" s="215"/>
      <c r="C27" s="215"/>
      <c r="D27" s="215"/>
      <c r="E27" s="41" t="s">
        <v>219</v>
      </c>
      <c r="F27" s="147">
        <v>1055602.98</v>
      </c>
      <c r="G27" s="117">
        <v>1075272.98</v>
      </c>
      <c r="H27" s="117">
        <v>1112249.83</v>
      </c>
      <c r="I27" s="117">
        <f t="shared" si="1"/>
        <v>103.43883373689908</v>
      </c>
    </row>
    <row r="28" spans="2:9" ht="30" customHeight="1" x14ac:dyDescent="0.25">
      <c r="B28" s="64"/>
      <c r="C28" s="65"/>
      <c r="D28" s="66"/>
      <c r="E28" s="41" t="s">
        <v>220</v>
      </c>
      <c r="F28" s="147">
        <v>17780</v>
      </c>
      <c r="G28" s="117">
        <v>1880</v>
      </c>
      <c r="H28" s="117">
        <v>100</v>
      </c>
      <c r="I28" s="117">
        <f t="shared" si="1"/>
        <v>5.3191489361702127</v>
      </c>
    </row>
    <row r="29" spans="2:9" ht="30" customHeight="1" x14ac:dyDescent="0.25">
      <c r="B29" s="64"/>
      <c r="C29" s="65"/>
      <c r="D29" s="66"/>
      <c r="E29" s="41" t="s">
        <v>221</v>
      </c>
      <c r="F29" s="147">
        <v>3190</v>
      </c>
      <c r="G29" s="117">
        <v>3190</v>
      </c>
      <c r="H29" s="117">
        <v>3599.15</v>
      </c>
      <c r="I29" s="117">
        <f t="shared" si="1"/>
        <v>112.82601880877743</v>
      </c>
    </row>
    <row r="32" spans="2:9" ht="17.25" x14ac:dyDescent="0.25">
      <c r="B32" s="40"/>
      <c r="C32" s="40"/>
      <c r="D32" s="208" t="s">
        <v>228</v>
      </c>
      <c r="E32" s="208"/>
      <c r="F32" s="40"/>
      <c r="G32" s="40"/>
      <c r="H32" s="40"/>
      <c r="I32" s="40"/>
    </row>
    <row r="33" spans="2:9" ht="17.25" x14ac:dyDescent="0.25">
      <c r="B33" s="40"/>
      <c r="C33" s="40"/>
      <c r="D33" s="40"/>
      <c r="E33" s="40"/>
      <c r="F33" s="40"/>
      <c r="G33" s="40"/>
      <c r="H33" s="193" t="s">
        <v>226</v>
      </c>
      <c r="I33" s="193"/>
    </row>
    <row r="34" spans="2:9" ht="17.25" x14ac:dyDescent="0.3">
      <c r="B34" s="40"/>
      <c r="C34" s="40"/>
      <c r="D34" s="86" t="s">
        <v>229</v>
      </c>
      <c r="E34" s="40"/>
      <c r="F34" s="40"/>
      <c r="G34" s="40"/>
      <c r="H34" s="40"/>
      <c r="I34" s="40"/>
    </row>
    <row r="35" spans="2:9" ht="17.25" x14ac:dyDescent="0.25">
      <c r="H35" s="193" t="s">
        <v>227</v>
      </c>
      <c r="I35" s="193"/>
    </row>
  </sheetData>
  <protectedRanges>
    <protectedRange algorithmName="SHA-512" hashValue="R8frfBQ/MhInQYm+jLEgMwgPwCkrGPIUaxyIFLRSCn/+fIsUU6bmJDax/r7gTh2PEAEvgODYwg0rRRjqSM/oww==" saltValue="tbZzHO5lCNHCDH5y3XGZag==" spinCount="100000" sqref="H20" name="Range1_84"/>
    <protectedRange algorithmName="SHA-512" hashValue="R8frfBQ/MhInQYm+jLEgMwgPwCkrGPIUaxyIFLRSCn/+fIsUU6bmJDax/r7gTh2PEAEvgODYwg0rRRjqSM/oww==" saltValue="tbZzHO5lCNHCDH5y3XGZag==" spinCount="100000" sqref="H24" name="Range1_86"/>
  </protectedRanges>
  <mergeCells count="22">
    <mergeCell ref="H33:I33"/>
    <mergeCell ref="H35:I35"/>
    <mergeCell ref="B9:I9"/>
    <mergeCell ref="B11:E11"/>
    <mergeCell ref="B12:E12"/>
    <mergeCell ref="B24:D24"/>
    <mergeCell ref="B21:D21"/>
    <mergeCell ref="B25:D25"/>
    <mergeCell ref="B26:D26"/>
    <mergeCell ref="B27:D27"/>
    <mergeCell ref="B22:D22"/>
    <mergeCell ref="B23:D23"/>
    <mergeCell ref="D32:E32"/>
    <mergeCell ref="B7:I7"/>
    <mergeCell ref="B20:D20"/>
    <mergeCell ref="B13:D13"/>
    <mergeCell ref="B18:D18"/>
    <mergeCell ref="B19:D19"/>
    <mergeCell ref="B17:D17"/>
    <mergeCell ref="B16:D16"/>
    <mergeCell ref="B14:D14"/>
    <mergeCell ref="B15:D15"/>
  </mergeCells>
  <conditionalFormatting sqref="H20">
    <cfRule type="cellIs" dxfId="1" priority="2" operator="lessThan">
      <formula>-0.001</formula>
    </cfRule>
  </conditionalFormatting>
  <conditionalFormatting sqref="H24">
    <cfRule type="cellIs" dxfId="0" priority="1" operator="lessThan">
      <formula>-0.001</formula>
    </cfRule>
  </conditionalFormatting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User</cp:lastModifiedBy>
  <cp:lastPrinted>2024-04-09T10:22:43Z</cp:lastPrinted>
  <dcterms:created xsi:type="dcterms:W3CDTF">2022-08-12T12:51:27Z</dcterms:created>
  <dcterms:modified xsi:type="dcterms:W3CDTF">2024-04-10T10:41:37Z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