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DOKUMENTI\2023\IZVRŠENJE 2022\IZVRŠENJE 1-6.2023. OR\"/>
    </mc:Choice>
  </mc:AlternateContent>
  <bookViews>
    <workbookView xWindow="0" yWindow="0" windowWidth="28800" windowHeight="11430" firstSheet="2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rashoda'!$A$1:$L$121</definedName>
    <definedName name="_xlnm.Print_Area" localSheetId="0">SAŽETAK!$A$1:$O$53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3" l="1"/>
  <c r="H14" i="8"/>
  <c r="H15" i="8"/>
  <c r="H16" i="8"/>
  <c r="H17" i="8"/>
  <c r="H18" i="8"/>
  <c r="H20" i="8"/>
  <c r="H21" i="8"/>
  <c r="H22" i="8"/>
  <c r="H23" i="8"/>
  <c r="H24" i="8"/>
  <c r="H13" i="8"/>
  <c r="G14" i="8"/>
  <c r="G15" i="8"/>
  <c r="G16" i="8"/>
  <c r="G17" i="8"/>
  <c r="G18" i="8"/>
  <c r="G20" i="8"/>
  <c r="G21" i="8"/>
  <c r="G22" i="8"/>
  <c r="G23" i="8"/>
  <c r="G24" i="8"/>
  <c r="G13" i="8"/>
  <c r="L34" i="1" l="1"/>
  <c r="L35" i="1"/>
  <c r="L36" i="1"/>
  <c r="L37" i="1"/>
  <c r="L38" i="1"/>
  <c r="L39" i="1"/>
  <c r="L33" i="1"/>
  <c r="K35" i="1"/>
  <c r="K36" i="1"/>
  <c r="K37" i="1"/>
  <c r="K38" i="1"/>
  <c r="K39" i="1"/>
  <c r="K34" i="1"/>
  <c r="K33" i="1"/>
  <c r="J39" i="1"/>
  <c r="I39" i="1"/>
  <c r="H39" i="1"/>
  <c r="G39" i="1"/>
  <c r="I28" i="1"/>
  <c r="J28" i="1"/>
  <c r="H28" i="1"/>
  <c r="G28" i="1"/>
  <c r="L27" i="1"/>
  <c r="K27" i="1"/>
  <c r="H27" i="1"/>
  <c r="I27" i="1"/>
  <c r="J27" i="1"/>
  <c r="G27" i="1"/>
  <c r="L24" i="1"/>
  <c r="K24" i="1"/>
  <c r="H24" i="1"/>
  <c r="I24" i="1"/>
  <c r="J24" i="1"/>
  <c r="G24" i="1"/>
  <c r="L26" i="1"/>
  <c r="L25" i="1"/>
  <c r="K26" i="1"/>
  <c r="K25" i="1"/>
  <c r="K23" i="1"/>
  <c r="L23" i="1"/>
  <c r="L22" i="1"/>
  <c r="K22" i="1"/>
  <c r="H131" i="10"/>
  <c r="G131" i="10"/>
  <c r="H130" i="10"/>
  <c r="G130" i="10"/>
  <c r="H129" i="10"/>
  <c r="G129" i="10"/>
  <c r="H128" i="10"/>
  <c r="G128" i="10"/>
  <c r="F127" i="10"/>
  <c r="E127" i="10"/>
  <c r="D127" i="10"/>
  <c r="H125" i="10"/>
  <c r="G125" i="10"/>
  <c r="H124" i="10"/>
  <c r="G124" i="10"/>
  <c r="F123" i="10"/>
  <c r="G123" i="10" s="1"/>
  <c r="E123" i="10"/>
  <c r="D123" i="10"/>
  <c r="C123" i="10"/>
  <c r="H121" i="10"/>
  <c r="G121" i="10"/>
  <c r="H120" i="10"/>
  <c r="G120" i="10"/>
  <c r="H119" i="10"/>
  <c r="G119" i="10"/>
  <c r="F118" i="10"/>
  <c r="H118" i="10" s="1"/>
  <c r="E118" i="10"/>
  <c r="D118" i="10"/>
  <c r="C118" i="10"/>
  <c r="H115" i="10"/>
  <c r="G115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7" i="10"/>
  <c r="G107" i="10"/>
  <c r="H106" i="10"/>
  <c r="G106" i="10"/>
  <c r="H105" i="10"/>
  <c r="G105" i="10"/>
  <c r="H104" i="10"/>
  <c r="G104" i="10"/>
  <c r="H103" i="10"/>
  <c r="G103" i="10"/>
  <c r="H102" i="10"/>
  <c r="G102" i="10"/>
  <c r="H101" i="10"/>
  <c r="G101" i="10"/>
  <c r="H100" i="10"/>
  <c r="G100" i="10"/>
  <c r="H99" i="10"/>
  <c r="G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F90" i="10"/>
  <c r="G90" i="10" s="1"/>
  <c r="E90" i="10"/>
  <c r="D90" i="10"/>
  <c r="C90" i="10"/>
  <c r="H87" i="10"/>
  <c r="G87" i="10"/>
  <c r="F86" i="10"/>
  <c r="G86" i="10" s="1"/>
  <c r="E86" i="10"/>
  <c r="D86" i="10"/>
  <c r="C86" i="10"/>
  <c r="H85" i="10"/>
  <c r="G85" i="10"/>
  <c r="H83" i="10"/>
  <c r="G83" i="10"/>
  <c r="H82" i="10"/>
  <c r="G82" i="10"/>
  <c r="H81" i="10"/>
  <c r="G81" i="10"/>
  <c r="H80" i="10"/>
  <c r="G80" i="10"/>
  <c r="H79" i="10"/>
  <c r="G79" i="10"/>
  <c r="H78" i="10"/>
  <c r="G78" i="10"/>
  <c r="H77" i="10"/>
  <c r="G77" i="10"/>
  <c r="H76" i="10"/>
  <c r="G76" i="10"/>
  <c r="H75" i="10"/>
  <c r="G75" i="10"/>
  <c r="H74" i="10"/>
  <c r="G74" i="10"/>
  <c r="H73" i="10"/>
  <c r="G73" i="10"/>
  <c r="H72" i="10"/>
  <c r="G72" i="10"/>
  <c r="F71" i="10"/>
  <c r="G71" i="10" s="1"/>
  <c r="E71" i="10"/>
  <c r="D71" i="10"/>
  <c r="C71" i="10"/>
  <c r="H69" i="10"/>
  <c r="G69" i="10"/>
  <c r="H68" i="10"/>
  <c r="G68" i="10"/>
  <c r="H67" i="10"/>
  <c r="G67" i="10"/>
  <c r="H66" i="10"/>
  <c r="G66" i="10"/>
  <c r="H65" i="10"/>
  <c r="G65" i="10"/>
  <c r="H64" i="10"/>
  <c r="G64" i="10"/>
  <c r="H63" i="10"/>
  <c r="G63" i="10"/>
  <c r="H62" i="10"/>
  <c r="G62" i="10"/>
  <c r="H61" i="10"/>
  <c r="G61" i="10"/>
  <c r="H60" i="10"/>
  <c r="G60" i="10"/>
  <c r="H59" i="10"/>
  <c r="G59" i="10"/>
  <c r="H58" i="10"/>
  <c r="G58" i="10"/>
  <c r="H57" i="10"/>
  <c r="G57" i="10"/>
  <c r="H56" i="10"/>
  <c r="G56" i="10"/>
  <c r="H55" i="10"/>
  <c r="G55" i="10"/>
  <c r="H54" i="10"/>
  <c r="G54" i="10"/>
  <c r="H53" i="10"/>
  <c r="G53" i="10"/>
  <c r="H52" i="10"/>
  <c r="G52" i="10"/>
  <c r="H51" i="10"/>
  <c r="G51" i="10"/>
  <c r="H50" i="10"/>
  <c r="G50" i="10"/>
  <c r="H49" i="10"/>
  <c r="G49" i="10"/>
  <c r="H48" i="10"/>
  <c r="G48" i="10"/>
  <c r="H47" i="10"/>
  <c r="G47" i="10"/>
  <c r="H46" i="10"/>
  <c r="G46" i="10"/>
  <c r="H45" i="10"/>
  <c r="G45" i="10"/>
  <c r="F44" i="10"/>
  <c r="G44" i="10" s="1"/>
  <c r="E44" i="10"/>
  <c r="D44" i="10"/>
  <c r="C44" i="10"/>
  <c r="H42" i="10"/>
  <c r="G42" i="10"/>
  <c r="H41" i="10"/>
  <c r="G41" i="10"/>
  <c r="H40" i="10"/>
  <c r="G40" i="10"/>
  <c r="H39" i="10"/>
  <c r="G39" i="10"/>
  <c r="F38" i="10"/>
  <c r="E38" i="10"/>
  <c r="H38" i="10" s="1"/>
  <c r="D38" i="10"/>
  <c r="C38" i="10"/>
  <c r="H34" i="10"/>
  <c r="G34" i="10"/>
  <c r="G33" i="10"/>
  <c r="F33" i="10"/>
  <c r="E33" i="10"/>
  <c r="H33" i="10" s="1"/>
  <c r="D33" i="10"/>
  <c r="H31" i="10"/>
  <c r="G31" i="10"/>
  <c r="F30" i="10"/>
  <c r="E30" i="10"/>
  <c r="D30" i="10"/>
  <c r="C30" i="10"/>
  <c r="H28" i="10"/>
  <c r="G28" i="10"/>
  <c r="H27" i="10"/>
  <c r="G27" i="10"/>
  <c r="F26" i="10"/>
  <c r="E26" i="10"/>
  <c r="D26" i="10"/>
  <c r="C26" i="10"/>
  <c r="H24" i="10"/>
  <c r="G24" i="10"/>
  <c r="H23" i="10"/>
  <c r="G23" i="10"/>
  <c r="F22" i="10"/>
  <c r="E22" i="10"/>
  <c r="D22" i="10"/>
  <c r="C22" i="10"/>
  <c r="H21" i="10"/>
  <c r="G21" i="10"/>
  <c r="H20" i="10"/>
  <c r="G20" i="10"/>
  <c r="F19" i="10"/>
  <c r="E19" i="10"/>
  <c r="H19" i="10" s="1"/>
  <c r="D19" i="10"/>
  <c r="C19" i="10"/>
  <c r="H17" i="10"/>
  <c r="G17" i="10"/>
  <c r="H16" i="10"/>
  <c r="G16" i="10"/>
  <c r="H15" i="10"/>
  <c r="G15" i="10"/>
  <c r="H14" i="10"/>
  <c r="G14" i="10"/>
  <c r="F13" i="10"/>
  <c r="E13" i="10"/>
  <c r="E12" i="10" s="1"/>
  <c r="D13" i="10"/>
  <c r="D12" i="10" s="1"/>
  <c r="C13" i="10"/>
  <c r="F12" i="10"/>
  <c r="C12" i="10"/>
  <c r="G12" i="10" s="1"/>
  <c r="I16" i="7"/>
  <c r="I17" i="7"/>
  <c r="I18" i="7"/>
  <c r="I19" i="7"/>
  <c r="I20" i="7"/>
  <c r="I21" i="7"/>
  <c r="I22" i="7"/>
  <c r="I24" i="7"/>
  <c r="I25" i="7"/>
  <c r="I26" i="7"/>
  <c r="I27" i="7"/>
  <c r="I28" i="7"/>
  <c r="I29" i="7"/>
  <c r="G15" i="7"/>
  <c r="G14" i="7" s="1"/>
  <c r="G13" i="7" s="1"/>
  <c r="H15" i="7"/>
  <c r="F15" i="7"/>
  <c r="G23" i="7"/>
  <c r="H23" i="7"/>
  <c r="F23" i="7"/>
  <c r="F14" i="7" l="1"/>
  <c r="F13" i="7" s="1"/>
  <c r="I15" i="7"/>
  <c r="I23" i="7"/>
  <c r="H14" i="7"/>
  <c r="H13" i="10"/>
  <c r="H22" i="10"/>
  <c r="H26" i="10"/>
  <c r="H30" i="10"/>
  <c r="H127" i="10"/>
  <c r="G13" i="10"/>
  <c r="G19" i="10"/>
  <c r="G22" i="10"/>
  <c r="G38" i="10"/>
  <c r="H123" i="10"/>
  <c r="G127" i="10"/>
  <c r="H12" i="10"/>
  <c r="G26" i="10"/>
  <c r="H44" i="10"/>
  <c r="H71" i="10"/>
  <c r="H86" i="10"/>
  <c r="H90" i="10"/>
  <c r="G118" i="10"/>
  <c r="G30" i="10"/>
  <c r="I14" i="7" l="1"/>
  <c r="H13" i="7"/>
  <c r="I13" i="7" s="1"/>
  <c r="F16" i="8" l="1"/>
  <c r="F15" i="8" s="1"/>
  <c r="F14" i="8" s="1"/>
  <c r="F13" i="8" s="1"/>
  <c r="F20" i="8"/>
  <c r="D20" i="8"/>
  <c r="D16" i="8" s="1"/>
  <c r="D15" i="8" s="1"/>
  <c r="D14" i="8" s="1"/>
  <c r="D13" i="8" s="1"/>
  <c r="E20" i="8"/>
  <c r="E16" i="8" s="1"/>
  <c r="E15" i="8" s="1"/>
  <c r="E14" i="8" s="1"/>
  <c r="E13" i="8" s="1"/>
  <c r="C20" i="8"/>
  <c r="C16" i="8" s="1"/>
  <c r="C15" i="8" s="1"/>
  <c r="C14" i="8" s="1"/>
  <c r="C13" i="8" s="1"/>
  <c r="H129" i="5"/>
  <c r="H130" i="5"/>
  <c r="H131" i="5"/>
  <c r="G129" i="5"/>
  <c r="G130" i="5"/>
  <c r="G131" i="5"/>
  <c r="H128" i="5" l="1"/>
  <c r="G128" i="5"/>
  <c r="F127" i="5"/>
  <c r="G127" i="5" s="1"/>
  <c r="E127" i="5"/>
  <c r="D127" i="5"/>
  <c r="H125" i="5"/>
  <c r="G125" i="5"/>
  <c r="H124" i="5"/>
  <c r="G124" i="5"/>
  <c r="F123" i="5"/>
  <c r="E123" i="5"/>
  <c r="D123" i="5"/>
  <c r="C123" i="5"/>
  <c r="H39" i="5"/>
  <c r="H40" i="5"/>
  <c r="H41" i="5"/>
  <c r="H42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2" i="5"/>
  <c r="H73" i="5"/>
  <c r="H74" i="5"/>
  <c r="H75" i="5"/>
  <c r="H76" i="5"/>
  <c r="H77" i="5"/>
  <c r="H78" i="5"/>
  <c r="H79" i="5"/>
  <c r="H80" i="5"/>
  <c r="H81" i="5"/>
  <c r="H82" i="5"/>
  <c r="H83" i="5"/>
  <c r="H85" i="5"/>
  <c r="H87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9" i="5"/>
  <c r="H120" i="5"/>
  <c r="H121" i="5"/>
  <c r="G39" i="5"/>
  <c r="G40" i="5"/>
  <c r="G41" i="5"/>
  <c r="G42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2" i="5"/>
  <c r="G73" i="5"/>
  <c r="G74" i="5"/>
  <c r="G75" i="5"/>
  <c r="G76" i="5"/>
  <c r="G77" i="5"/>
  <c r="G78" i="5"/>
  <c r="G79" i="5"/>
  <c r="G80" i="5"/>
  <c r="G81" i="5"/>
  <c r="G82" i="5"/>
  <c r="G83" i="5"/>
  <c r="G85" i="5"/>
  <c r="G87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9" i="5"/>
  <c r="G120" i="5"/>
  <c r="G121" i="5"/>
  <c r="D118" i="5"/>
  <c r="E118" i="5"/>
  <c r="F118" i="5"/>
  <c r="C118" i="5"/>
  <c r="D90" i="5"/>
  <c r="E90" i="5"/>
  <c r="F90" i="5"/>
  <c r="C90" i="5"/>
  <c r="F44" i="5"/>
  <c r="E44" i="5"/>
  <c r="D44" i="5"/>
  <c r="C44" i="5"/>
  <c r="G90" i="5" l="1"/>
  <c r="G118" i="5"/>
  <c r="G44" i="5"/>
  <c r="H123" i="5"/>
  <c r="H44" i="5"/>
  <c r="H118" i="5"/>
  <c r="G123" i="5"/>
  <c r="H90" i="5"/>
  <c r="H127" i="5"/>
  <c r="D38" i="5"/>
  <c r="E38" i="5"/>
  <c r="C38" i="5"/>
  <c r="F38" i="5"/>
  <c r="D71" i="5"/>
  <c r="E71" i="5"/>
  <c r="F71" i="5"/>
  <c r="C71" i="5"/>
  <c r="D86" i="5"/>
  <c r="E86" i="5"/>
  <c r="F86" i="5"/>
  <c r="C86" i="5"/>
  <c r="H14" i="5"/>
  <c r="H15" i="5"/>
  <c r="H16" i="5"/>
  <c r="H17" i="5"/>
  <c r="H20" i="5"/>
  <c r="H21" i="5"/>
  <c r="H23" i="5"/>
  <c r="H24" i="5"/>
  <c r="H27" i="5"/>
  <c r="H28" i="5"/>
  <c r="H31" i="5"/>
  <c r="H34" i="5"/>
  <c r="G14" i="5"/>
  <c r="G15" i="5"/>
  <c r="G16" i="5"/>
  <c r="G17" i="5"/>
  <c r="G20" i="5"/>
  <c r="G21" i="5"/>
  <c r="G23" i="5"/>
  <c r="G24" i="5"/>
  <c r="G27" i="5"/>
  <c r="G28" i="5"/>
  <c r="G31" i="5"/>
  <c r="G34" i="5"/>
  <c r="F33" i="5"/>
  <c r="E33" i="5"/>
  <c r="D33" i="5"/>
  <c r="F30" i="5"/>
  <c r="F19" i="5"/>
  <c r="F22" i="5"/>
  <c r="F26" i="5"/>
  <c r="F13" i="5"/>
  <c r="E13" i="5"/>
  <c r="E19" i="5"/>
  <c r="E22" i="5"/>
  <c r="E26" i="5"/>
  <c r="E30" i="5"/>
  <c r="D30" i="5"/>
  <c r="D22" i="5"/>
  <c r="D26" i="5"/>
  <c r="C26" i="5"/>
  <c r="D19" i="5"/>
  <c r="D13" i="5"/>
  <c r="H15" i="3"/>
  <c r="C22" i="5"/>
  <c r="C30" i="5"/>
  <c r="C19" i="5"/>
  <c r="C13" i="5"/>
  <c r="L58" i="3"/>
  <c r="L59" i="3"/>
  <c r="L61" i="3"/>
  <c r="L63" i="3"/>
  <c r="L64" i="3"/>
  <c r="L65" i="3"/>
  <c r="L68" i="3"/>
  <c r="L69" i="3"/>
  <c r="L70" i="3"/>
  <c r="L71" i="3"/>
  <c r="L73" i="3"/>
  <c r="L74" i="3"/>
  <c r="L75" i="3"/>
  <c r="L76" i="3"/>
  <c r="L77" i="3"/>
  <c r="L78" i="3"/>
  <c r="L79" i="3"/>
  <c r="L81" i="3"/>
  <c r="L82" i="3"/>
  <c r="L83" i="3"/>
  <c r="L84" i="3"/>
  <c r="L85" i="3"/>
  <c r="L86" i="3"/>
  <c r="L87" i="3"/>
  <c r="L88" i="3"/>
  <c r="L89" i="3"/>
  <c r="L91" i="3"/>
  <c r="L93" i="3"/>
  <c r="L94" i="3"/>
  <c r="L95" i="3"/>
  <c r="L96" i="3"/>
  <c r="L97" i="3"/>
  <c r="L98" i="3"/>
  <c r="L101" i="3"/>
  <c r="L102" i="3"/>
  <c r="L103" i="3"/>
  <c r="L104" i="3"/>
  <c r="L105" i="3"/>
  <c r="L106" i="3"/>
  <c r="L110" i="3"/>
  <c r="L111" i="3"/>
  <c r="L113" i="3"/>
  <c r="K56" i="3"/>
  <c r="K58" i="3"/>
  <c r="K59" i="3"/>
  <c r="K61" i="3"/>
  <c r="K63" i="3"/>
  <c r="K64" i="3"/>
  <c r="K65" i="3"/>
  <c r="K66" i="3"/>
  <c r="K68" i="3"/>
  <c r="K69" i="3"/>
  <c r="K70" i="3"/>
  <c r="K71" i="3"/>
  <c r="K73" i="3"/>
  <c r="K74" i="3"/>
  <c r="K75" i="3"/>
  <c r="K76" i="3"/>
  <c r="K77" i="3"/>
  <c r="K78" i="3"/>
  <c r="K79" i="3"/>
  <c r="K81" i="3"/>
  <c r="K82" i="3"/>
  <c r="K83" i="3"/>
  <c r="K84" i="3"/>
  <c r="K85" i="3"/>
  <c r="K86" i="3"/>
  <c r="K87" i="3"/>
  <c r="K88" i="3"/>
  <c r="K89" i="3"/>
  <c r="K91" i="3"/>
  <c r="K93" i="3"/>
  <c r="K94" i="3"/>
  <c r="K95" i="3"/>
  <c r="K96" i="3"/>
  <c r="K97" i="3"/>
  <c r="K98" i="3"/>
  <c r="K101" i="3"/>
  <c r="K102" i="3"/>
  <c r="K105" i="3"/>
  <c r="K106" i="3"/>
  <c r="K108" i="3"/>
  <c r="K109" i="3"/>
  <c r="K110" i="3"/>
  <c r="K111" i="3"/>
  <c r="K112" i="3"/>
  <c r="K113" i="3"/>
  <c r="L19" i="3"/>
  <c r="L22" i="3"/>
  <c r="L23" i="3"/>
  <c r="L25" i="3"/>
  <c r="L28" i="3"/>
  <c r="L31" i="3"/>
  <c r="L34" i="3"/>
  <c r="L35" i="3"/>
  <c r="L37" i="3"/>
  <c r="L40" i="3"/>
  <c r="L41" i="3"/>
  <c r="L42" i="3"/>
  <c r="L43" i="3"/>
  <c r="L44" i="3"/>
  <c r="L45" i="3"/>
  <c r="L46" i="3"/>
  <c r="L47" i="3"/>
  <c r="L48" i="3"/>
  <c r="L49" i="3"/>
  <c r="K19" i="3"/>
  <c r="K22" i="3"/>
  <c r="K23" i="3"/>
  <c r="K25" i="3"/>
  <c r="K28" i="3"/>
  <c r="K31" i="3"/>
  <c r="K34" i="3"/>
  <c r="K35" i="3"/>
  <c r="K37" i="3"/>
  <c r="K40" i="3"/>
  <c r="K41" i="3"/>
  <c r="K42" i="3"/>
  <c r="K43" i="3"/>
  <c r="K44" i="3"/>
  <c r="K45" i="3"/>
  <c r="K46" i="3"/>
  <c r="K47" i="3"/>
  <c r="K48" i="3"/>
  <c r="K49" i="3"/>
  <c r="I112" i="3"/>
  <c r="L112" i="3" s="1"/>
  <c r="I109" i="3"/>
  <c r="L109" i="3" s="1"/>
  <c r="I100" i="3"/>
  <c r="I99" i="3" s="1"/>
  <c r="I92" i="3"/>
  <c r="I90" i="3"/>
  <c r="I80" i="3"/>
  <c r="I72" i="3"/>
  <c r="I67" i="3"/>
  <c r="I62" i="3"/>
  <c r="I60" i="3"/>
  <c r="I57" i="3"/>
  <c r="H112" i="3"/>
  <c r="H109" i="3"/>
  <c r="H100" i="3"/>
  <c r="H99" i="3" s="1"/>
  <c r="H92" i="3"/>
  <c r="H90" i="3"/>
  <c r="H80" i="3"/>
  <c r="H72" i="3"/>
  <c r="H67" i="3"/>
  <c r="H62" i="3"/>
  <c r="H60" i="3"/>
  <c r="H57" i="3"/>
  <c r="H38" i="5" l="1"/>
  <c r="G38" i="5"/>
  <c r="G86" i="5"/>
  <c r="H86" i="5"/>
  <c r="G71" i="5"/>
  <c r="H71" i="5"/>
  <c r="H108" i="3"/>
  <c r="H107" i="3" s="1"/>
  <c r="H56" i="3"/>
  <c r="H66" i="3"/>
  <c r="H13" i="5"/>
  <c r="G30" i="5"/>
  <c r="H22" i="5"/>
  <c r="G26" i="5"/>
  <c r="G22" i="5"/>
  <c r="E12" i="5"/>
  <c r="G19" i="5"/>
  <c r="H33" i="5"/>
  <c r="G13" i="5"/>
  <c r="G33" i="5"/>
  <c r="F12" i="5"/>
  <c r="H19" i="5"/>
  <c r="C12" i="5"/>
  <c r="H30" i="5"/>
  <c r="H26" i="5"/>
  <c r="D12" i="5"/>
  <c r="I108" i="3"/>
  <c r="I66" i="3"/>
  <c r="L66" i="3" s="1"/>
  <c r="I56" i="3"/>
  <c r="L56" i="3" s="1"/>
  <c r="I15" i="3"/>
  <c r="H39" i="3"/>
  <c r="H38" i="3" s="1"/>
  <c r="I39" i="3"/>
  <c r="I38" i="3" s="1"/>
  <c r="J39" i="3"/>
  <c r="G39" i="3"/>
  <c r="G38" i="3" s="1"/>
  <c r="H36" i="3"/>
  <c r="I36" i="3"/>
  <c r="J36" i="3"/>
  <c r="G36" i="3"/>
  <c r="G16" i="3"/>
  <c r="G15" i="3" s="1"/>
  <c r="H55" i="3" l="1"/>
  <c r="H54" i="3" s="1"/>
  <c r="L15" i="3"/>
  <c r="K15" i="3"/>
  <c r="I107" i="3"/>
  <c r="L108" i="3"/>
  <c r="L36" i="3"/>
  <c r="K36" i="3"/>
  <c r="J38" i="3"/>
  <c r="K39" i="3"/>
  <c r="L39" i="3"/>
  <c r="G12" i="5"/>
  <c r="H12" i="5"/>
  <c r="I55" i="3"/>
  <c r="H33" i="3"/>
  <c r="H32" i="3" s="1"/>
  <c r="I33" i="3"/>
  <c r="I32" i="3" s="1"/>
  <c r="J33" i="3"/>
  <c r="G33" i="3"/>
  <c r="G32" i="3" s="1"/>
  <c r="J30" i="3"/>
  <c r="I30" i="3"/>
  <c r="I29" i="3" s="1"/>
  <c r="H30" i="3"/>
  <c r="H29" i="3" s="1"/>
  <c r="G30" i="3"/>
  <c r="G29" i="3" s="1"/>
  <c r="J27" i="3"/>
  <c r="I27" i="3"/>
  <c r="I26" i="3" s="1"/>
  <c r="H27" i="3"/>
  <c r="H26" i="3" s="1"/>
  <c r="G27" i="3"/>
  <c r="G26" i="3" s="1"/>
  <c r="J24" i="3"/>
  <c r="I24" i="3"/>
  <c r="H24" i="3"/>
  <c r="G24" i="3"/>
  <c r="J21" i="3"/>
  <c r="I21" i="3"/>
  <c r="I20" i="3" s="1"/>
  <c r="H21" i="3"/>
  <c r="H20" i="3" s="1"/>
  <c r="G21" i="3"/>
  <c r="G20" i="3" s="1"/>
  <c r="J18" i="3"/>
  <c r="I18" i="3"/>
  <c r="I17" i="3" s="1"/>
  <c r="H18" i="3"/>
  <c r="H17" i="3" s="1"/>
  <c r="G18" i="3"/>
  <c r="G17" i="3" s="1"/>
  <c r="J100" i="3"/>
  <c r="J92" i="3"/>
  <c r="J90" i="3"/>
  <c r="J80" i="3"/>
  <c r="J72" i="3"/>
  <c r="J67" i="3"/>
  <c r="J62" i="3"/>
  <c r="J60" i="3"/>
  <c r="J57" i="3"/>
  <c r="J107" i="3"/>
  <c r="G107" i="3"/>
  <c r="G104" i="3"/>
  <c r="G100" i="3"/>
  <c r="G99" i="3" s="1"/>
  <c r="G92" i="3"/>
  <c r="G90" i="3"/>
  <c r="G80" i="3"/>
  <c r="G72" i="3"/>
  <c r="G67" i="3"/>
  <c r="G62" i="3"/>
  <c r="G60" i="3"/>
  <c r="G57" i="3"/>
  <c r="J55" i="3"/>
  <c r="G55" i="3"/>
  <c r="G54" i="3" s="1"/>
  <c r="I54" i="3" l="1"/>
  <c r="L60" i="3"/>
  <c r="K60" i="3"/>
  <c r="L62" i="3"/>
  <c r="K62" i="3"/>
  <c r="L90" i="3"/>
  <c r="K90" i="3"/>
  <c r="J32" i="3"/>
  <c r="L33" i="3"/>
  <c r="K33" i="3"/>
  <c r="K38" i="3"/>
  <c r="L38" i="3"/>
  <c r="G103" i="3"/>
  <c r="K103" i="3" s="1"/>
  <c r="K104" i="3"/>
  <c r="L107" i="3"/>
  <c r="K107" i="3"/>
  <c r="L92" i="3"/>
  <c r="K92" i="3"/>
  <c r="L80" i="3"/>
  <c r="K80" i="3"/>
  <c r="J54" i="3"/>
  <c r="L55" i="3"/>
  <c r="K55" i="3"/>
  <c r="L67" i="3"/>
  <c r="K67" i="3"/>
  <c r="L57" i="3"/>
  <c r="K57" i="3"/>
  <c r="L72" i="3"/>
  <c r="K72" i="3"/>
  <c r="J99" i="3"/>
  <c r="L100" i="3"/>
  <c r="K100" i="3"/>
  <c r="J17" i="3"/>
  <c r="K18" i="3"/>
  <c r="L18" i="3"/>
  <c r="J20" i="3"/>
  <c r="K21" i="3"/>
  <c r="L21" i="3"/>
  <c r="L24" i="3"/>
  <c r="K24" i="3"/>
  <c r="J26" i="3"/>
  <c r="L27" i="3"/>
  <c r="K27" i="3"/>
  <c r="J29" i="3"/>
  <c r="K30" i="3"/>
  <c r="L30" i="3"/>
  <c r="J16" i="3" l="1"/>
  <c r="L99" i="3"/>
  <c r="K99" i="3"/>
  <c r="K26" i="3"/>
  <c r="L26" i="3"/>
  <c r="K17" i="3"/>
  <c r="L17" i="3"/>
  <c r="L54" i="3"/>
  <c r="K54" i="3"/>
  <c r="K29" i="3"/>
  <c r="L29" i="3"/>
  <c r="L20" i="3"/>
  <c r="K20" i="3"/>
  <c r="L32" i="3"/>
  <c r="K32" i="3"/>
  <c r="K16" i="3"/>
  <c r="I16" i="3"/>
  <c r="L16" i="3" s="1"/>
  <c r="H16" i="3"/>
</calcChain>
</file>

<file path=xl/sharedStrings.xml><?xml version="1.0" encoding="utf-8"?>
<sst xmlns="http://schemas.openxmlformats.org/spreadsheetml/2006/main" count="530" uniqueCount="247">
  <si>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</si>
  <si>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</si>
  <si>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</si>
  <si>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</si>
  <si>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</si>
  <si>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</si>
  <si>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</si>
  <si>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</si>
  <si>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</si>
  <si>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</si>
  <si>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</si>
  <si>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</si>
  <si>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</si>
  <si>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</si>
  <si>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</si>
  <si>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</si>
  <si>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</si>
  <si>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>1 Opći prihodi i primici</t>
  </si>
  <si>
    <t>….</t>
  </si>
  <si>
    <t>3 Vlastiti prihodi</t>
  </si>
  <si>
    <t>Prihodi od prodaje proizvedene dugotrajne imovine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</si>
  <si>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</si>
  <si>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</si>
  <si>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</si>
  <si>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</si>
  <si>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</si>
  <si>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</si>
  <si>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</si>
  <si>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</si>
  <si>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</si>
  <si>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</si>
  <si>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</si>
  <si>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</si>
  <si>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</si>
  <si>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</si>
  <si>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</si>
  <si>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</si>
  <si>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</si>
  <si>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</si>
  <si>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</si>
  <si>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</si>
  <si>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</si>
  <si>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</si>
  <si>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</si>
  <si>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</si>
  <si>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</si>
  <si>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</si>
  <si>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</si>
  <si>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</si>
  <si>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</si>
  <si>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</si>
  <si>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</si>
  <si>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</si>
  <si>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</si>
  <si>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</si>
  <si>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</si>
  <si>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</si>
  <si>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</si>
  <si>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</si>
  <si>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</si>
  <si>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</si>
  <si>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</si>
  <si>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</si>
  <si>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</si>
  <si>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IZVRŠENJE 
1.-6.2022. </t>
  </si>
  <si>
    <t xml:space="preserve"> IZVRŠENJE 
1.-6.2023.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</si>
  <si>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</si>
  <si>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</si>
  <si>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</si>
  <si>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</si>
  <si>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</si>
  <si>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</si>
  <si>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</si>
  <si>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</si>
  <si>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</si>
  <si>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Tekuće pomoći iz drugih proračuna (JLS)</t>
  </si>
  <si>
    <t>Tekuće pomoći iz proračuna koji im nije nadležan</t>
  </si>
  <si>
    <t>Tekuće pomoći - Ministarstvo znanost</t>
  </si>
  <si>
    <t>Tekuće pomoći - Ministarstvo rada, mirovinskog sustava obitelji i socijalne politike</t>
  </si>
  <si>
    <t>Tekuće pomoći temeljem prijenosa EU sredstava</t>
  </si>
  <si>
    <t>Ostali nespomenuti prihodi po posebnim propisima</t>
  </si>
  <si>
    <t>Prihodi od pruženih usluga - najam prostora</t>
  </si>
  <si>
    <t>Prihodi od pruženih usluga - učenički servis</t>
  </si>
  <si>
    <t>Kamate na oročena sredstva</t>
  </si>
  <si>
    <t>Prihodi iz nadležnog proračuna - DEC</t>
  </si>
  <si>
    <t>Prihodi iz nadležnog proračuna - izvorni prihodi KZŽ</t>
  </si>
  <si>
    <t>Tekuće donacije od ostalih subjekata izvan proračuna</t>
  </si>
  <si>
    <t>Višak prihoda</t>
  </si>
  <si>
    <t>Višak prihoda poslovanja</t>
  </si>
  <si>
    <t>Ostali nespomenuti prihodi</t>
  </si>
  <si>
    <t>Prihodi od imovine</t>
  </si>
  <si>
    <t>Prihodi od financijske imovine</t>
  </si>
  <si>
    <t>Prihodi iz nadležnog proračuna i od HZZO-a na temelju ugovornih obveza</t>
  </si>
  <si>
    <t>Prihodi iz nadležnog proračuna za financiranje redovne djelatnosti proračunskih korisnika</t>
  </si>
  <si>
    <t>Tekuće donacije</t>
  </si>
  <si>
    <t xml:space="preserve">Prihodi od prodaje proizvoda i robe te pruženih usluga, prihodi od donacija te povrati po protestiranim jamstvima 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</si>
  <si>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</si>
  <si>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</si>
  <si>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</si>
  <si>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</si>
  <si>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</si>
  <si>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</si>
  <si>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</si>
  <si>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</si>
  <si>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</si>
  <si>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 xml:space="preserve">Rashodi za materijal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</si>
  <si>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</si>
  <si>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</si>
  <si>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</si>
  <si>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</si>
  <si>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</si>
  <si>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</si>
  <si>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</si>
  <si>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</si>
  <si>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</si>
  <si>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</si>
  <si>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</si>
  <si>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</si>
  <si>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</si>
  <si>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</si>
  <si>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</si>
  <si>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</si>
  <si>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</si>
  <si>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</si>
  <si>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</si>
  <si>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</si>
  <si>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</si>
  <si>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</si>
  <si>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</si>
  <si>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</si>
  <si>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 xml:space="preserve">Ostali nespomenuti rashodi poslovanja </t>
  </si>
  <si>
    <t>Financijski rashodi</t>
  </si>
  <si>
    <t>Bankarske usluge i usluge platnog prometa</t>
  </si>
  <si>
    <t xml:space="preserve">Zatezne kamate </t>
  </si>
  <si>
    <t xml:space="preserve">Ostali financijski rashodi </t>
  </si>
  <si>
    <t>Tekuće donacije u novcu</t>
  </si>
  <si>
    <t xml:space="preserve">Ostali rashodi </t>
  </si>
  <si>
    <t>Tekuće donacije u naravi</t>
  </si>
  <si>
    <t>Rashodi za nabavu proizvedene dugotrajne imovine</t>
  </si>
  <si>
    <t>Uredska oprema i namještaj</t>
  </si>
  <si>
    <t>Uređaji, strojevi i oprema za ostale namjene</t>
  </si>
  <si>
    <t>Knjige, umjetnička djela i ostale izložbene vrijednosti</t>
  </si>
  <si>
    <t xml:space="preserve">Postrojenja i oprema </t>
  </si>
  <si>
    <t xml:space="preserve">Knjige </t>
  </si>
  <si>
    <t>1.3. Decentralizacija</t>
  </si>
  <si>
    <t>5.7. Ministarsvo znanosti i obrazovanja</t>
  </si>
  <si>
    <t>2 Donacije</t>
  </si>
  <si>
    <t>2.1.1. Donacije</t>
  </si>
  <si>
    <t>4 Posebne namjene</t>
  </si>
  <si>
    <t xml:space="preserve">  4.3.1. Posebne namjene</t>
  </si>
  <si>
    <t>5 Projekti EU</t>
  </si>
  <si>
    <t xml:space="preserve">  5.8 Ministarstvo rada, mirovinskog sustava obitelji i socijalne politike</t>
  </si>
  <si>
    <t>3.1.1. Vlastiti prihodi - najam i uč.servis</t>
  </si>
  <si>
    <t>3.1.1. Vlastiti prihodi - kamate na oročena sredstva</t>
  </si>
  <si>
    <t xml:space="preserve">  4.3.1. Posebne namjene -prijenos EU</t>
  </si>
  <si>
    <t xml:space="preserve">  5.3.1 Projekti EU</t>
  </si>
  <si>
    <t>6 JLS</t>
  </si>
  <si>
    <t>5.4.1 Pomoći od gradskih i općinskih proračuna</t>
  </si>
  <si>
    <t>1.1. Opći prihodi i primici - KZŽ izvorni</t>
  </si>
  <si>
    <t>3111 - Plaće za zaposlene</t>
  </si>
  <si>
    <t>3121 - Ostali rashodi za zaposlene</t>
  </si>
  <si>
    <t>3132 - Doprinosi za zdravstveno</t>
  </si>
  <si>
    <t>3133 - Doprinosi za zapošljavanje</t>
  </si>
  <si>
    <t>3211 - Službena putovanja</t>
  </si>
  <si>
    <t>3221 - Uredski i ostali materijal</t>
  </si>
  <si>
    <t>3222 - Materijal i sirovine</t>
  </si>
  <si>
    <t>3295 - Prisojbe i naknade</t>
  </si>
  <si>
    <t>3296 - Troškovi sudskih postupaka</t>
  </si>
  <si>
    <t>3433 - Zatezne kamate</t>
  </si>
  <si>
    <t>3812 - Donacije u naravi</t>
  </si>
  <si>
    <t>3299 - Ostali nespomenuti rashodi poslovanja</t>
  </si>
  <si>
    <t>3211 - Rashodi za službena putovanja</t>
  </si>
  <si>
    <t>3212 - Naknade za prijevoz</t>
  </si>
  <si>
    <t>3213 - Seminari</t>
  </si>
  <si>
    <t>3221 - Uredski materijal i ostali materijal</t>
  </si>
  <si>
    <t>3222 - Ostali materijal i sirovine</t>
  </si>
  <si>
    <t>3223 - Energija</t>
  </si>
  <si>
    <t>3224 - Materijal i dijelovi za održavanje</t>
  </si>
  <si>
    <t>3225 - Sitni inventar</t>
  </si>
  <si>
    <t>3227 - Službena odjeća</t>
  </si>
  <si>
    <t>3231 - Usluge telefona, poštarina</t>
  </si>
  <si>
    <t>3232 - Usluge investicijskog održavanja</t>
  </si>
  <si>
    <t>3233 - Usluge promidžbe i informiranja</t>
  </si>
  <si>
    <t>3234 - Komunalne usluge</t>
  </si>
  <si>
    <t>3259 - Njamnine i zakupnine</t>
  </si>
  <si>
    <t>3236 - Zdravstveni pregledi</t>
  </si>
  <si>
    <t>3237 - Intelektualne usluge</t>
  </si>
  <si>
    <t>3238 - Računalne usluge</t>
  </si>
  <si>
    <t>3239 - Ostale nespomenute usluge</t>
  </si>
  <si>
    <t>3292 - Premije osiguranja imovine</t>
  </si>
  <si>
    <t>3293 - Reprezentacija</t>
  </si>
  <si>
    <t>3294 - Članarine</t>
  </si>
  <si>
    <t>3295 - Sudske i druge pristojbe</t>
  </si>
  <si>
    <t>3299 - Ostali rashodi poslovanja</t>
  </si>
  <si>
    <t>3431 - Bankarske usluge</t>
  </si>
  <si>
    <t>3241 - Naknade ostalih troškova</t>
  </si>
  <si>
    <t>4221 Uredska oprema i namještaj</t>
  </si>
  <si>
    <t>4227 - Oprema</t>
  </si>
  <si>
    <t>4241 - Knjige</t>
  </si>
  <si>
    <t xml:space="preserve">  4.3.1 Posebne namjene</t>
  </si>
  <si>
    <t>3299 - Nespomenuti rashodi poslovanja</t>
  </si>
  <si>
    <t>3293 - Ostale nespomenute usluge</t>
  </si>
  <si>
    <t>09 OBRAZOVANJE</t>
  </si>
  <si>
    <t>0922 VIŠE SREDNJE OBRAZOVANJE</t>
  </si>
  <si>
    <t>J01 OBRAZOVANJE</t>
  </si>
  <si>
    <t>Program 1001 SREDNJEŠKOLSKO OBRAZOVANJE - ZAKONSKI STANDARD</t>
  </si>
  <si>
    <t>Aktivnost A102000 Redovni poslovi ustanova srednješkolskog obrazovanja</t>
  </si>
  <si>
    <t>Program 1003 DOPUNSKI NASTAVNI I VANNASTAVNI PROGRAM ŠKOLA I OBRAZ.INSTIT.</t>
  </si>
  <si>
    <t>Aktivnost A102000 Dopunski nastavni i vannastavni program škola i obrazovnih instit.</t>
  </si>
  <si>
    <t>Aktivnost A102006 Program građanskog odgoja u školama</t>
  </si>
  <si>
    <t>Tekući projekt T103000 Dopunska sred.za materijalne rashode i opremu škola</t>
  </si>
  <si>
    <t>Tekući projekt T103024 Školska shema 5</t>
  </si>
  <si>
    <t>GIMNAZIJA ANTUNA GUSTAVA MATOŠA, ZABOK</t>
  </si>
  <si>
    <t>A102000</t>
  </si>
  <si>
    <t>Dopunski nastavni i vannastavni program škola i obrazovnig institucija</t>
  </si>
  <si>
    <t>A102006</t>
  </si>
  <si>
    <t>Program građanskog odgoja u školama</t>
  </si>
  <si>
    <t>T103000</t>
  </si>
  <si>
    <t>Dopunska sred.za materijalne rashode i opremu škola</t>
  </si>
  <si>
    <t>T103024</t>
  </si>
  <si>
    <t>Školska shema</t>
  </si>
  <si>
    <t>Redovni poslovi ustanova srednješkolskog obrazovanja</t>
  </si>
  <si>
    <t>GLAVA 00620 OBRAZOVANJE</t>
  </si>
  <si>
    <t>K104000</t>
  </si>
  <si>
    <t>Izdradnja dogradnja i adaptacija SŠ</t>
  </si>
  <si>
    <t>Oprema, informatička, nabava pomagala</t>
  </si>
  <si>
    <t>PROGRAM 1003 DOPUNSKI NASTAVNI I VANNASTAVNI PROGRAM ŠKOLA I OBRAZ.INSTIT.</t>
  </si>
  <si>
    <t>A102002</t>
  </si>
  <si>
    <t>Ostali rashodi - donacije</t>
  </si>
  <si>
    <t>Vlastiti prihodi</t>
  </si>
  <si>
    <t>Posebne namjene</t>
  </si>
  <si>
    <t>Ministarstvo</t>
  </si>
  <si>
    <t>Projekti EU</t>
  </si>
  <si>
    <t>JLS</t>
  </si>
  <si>
    <t>PRILAZ JANKA TOMIĆA 2</t>
  </si>
  <si>
    <t>49210 ZABOK</t>
  </si>
  <si>
    <t>OIB:90817200215</t>
  </si>
  <si>
    <t>Zabok, 28.08.2023.</t>
  </si>
  <si>
    <t>Na temelju  članka 76. stavka 3. i članka 81. stavka 3. Zakona o proračunu  ("Narodne novine" br. 144/21), te Pravilnika o pulugodišnjem i godišnjem izvještaju o izvršenju</t>
  </si>
  <si>
    <t>proračuna i financijskog plana ("Narodne novine" broj 85/23)  i članka 56. Statuta Gimnazije Antuna Gustava Matoša, na 42. sjednici koja je održana elektronskim putem, 28. kolovoza 2023. godine usvaja se</t>
  </si>
  <si>
    <t>IZVRŠENJE FINANCIJSKOG PLANA GIMNAZIJE ANTUNA GUSTAVA MATOŠA, ZABOK
ZA PRVO POLUGODIŠTE 2023. GODINE</t>
  </si>
  <si>
    <t>KLASA:400-04/23-01/01</t>
  </si>
  <si>
    <t>URBROJ:2140-91/01-23-8</t>
  </si>
  <si>
    <t>Predsjednica Školskog odbora:</t>
  </si>
  <si>
    <t>Maja Novački, mag.educ.</t>
  </si>
  <si>
    <t>Ravnateljica:</t>
  </si>
  <si>
    <t>Bibijana Šlogar,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</si>
</sst>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b/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</borders>
  <cellStyleXfs count="2">
    <xf numFmtId="0" fontId="0" fillId="0" borderId="0"/>
    <xf numFmtId="0" fontId="3" fillId="0" borderId="0"/>
  </cellStyleXfs>
  <cellXfs count="178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9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0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8" fillId="2" borderId="3" xfId="0" quotePrefix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8" fillId="2" borderId="3" xfId="0" applyNumberFormat="1" applyFont="1" applyFill="1" applyBorder="1" applyAlignment="1">
      <alignment horizontal="right" wrapText="1"/>
    </xf>
    <xf numFmtId="0" fontId="0" fillId="0" borderId="3" xfId="0" applyBorder="1" applyAlignment="1">
      <alignment horizontal="left"/>
    </xf>
    <xf numFmtId="0" fontId="10" fillId="2" borderId="3" xfId="0" quotePrefix="1" applyFont="1" applyFill="1" applyBorder="1" applyAlignment="1">
      <alignment vertical="center"/>
    </xf>
    <xf numFmtId="49" fontId="24" fillId="0" borderId="6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49" fontId="24" fillId="0" borderId="7" xfId="0" applyNumberFormat="1" applyFont="1" applyFill="1" applyBorder="1" applyAlignment="1" applyProtection="1">
      <alignment horizontal="left" vertical="center" wrapText="1" shrinkToFit="1"/>
    </xf>
    <xf numFmtId="49" fontId="24" fillId="0" borderId="3" xfId="0" applyNumberFormat="1" applyFont="1" applyFill="1" applyBorder="1" applyAlignment="1" applyProtection="1">
      <alignment horizontal="left" vertical="center" wrapText="1" shrinkToFit="1"/>
    </xf>
    <xf numFmtId="49" fontId="10" fillId="0" borderId="6" xfId="0" applyNumberFormat="1" applyFont="1" applyFill="1" applyBorder="1" applyAlignment="1" applyProtection="1">
      <alignment horizontal="left" vertical="center" wrapText="1"/>
    </xf>
    <xf numFmtId="49" fontId="10" fillId="0" borderId="6" xfId="0" applyNumberFormat="1" applyFont="1" applyFill="1" applyBorder="1" applyAlignment="1" applyProtection="1">
      <alignment horizontal="left" vertical="center" wrapText="1" shrinkToFit="1"/>
    </xf>
    <xf numFmtId="49" fontId="23" fillId="0" borderId="3" xfId="0" applyNumberFormat="1" applyFont="1" applyFill="1" applyBorder="1" applyAlignment="1" applyProtection="1">
      <alignment horizontal="left" vertical="center" wrapText="1"/>
    </xf>
    <xf numFmtId="49" fontId="24" fillId="0" borderId="3" xfId="0" applyNumberFormat="1" applyFont="1" applyFill="1" applyBorder="1" applyAlignment="1" applyProtection="1">
      <alignment horizontal="left" vertical="center" wrapText="1"/>
    </xf>
    <xf numFmtId="49" fontId="23" fillId="0" borderId="3" xfId="0" applyNumberFormat="1" applyFont="1" applyFill="1" applyBorder="1" applyAlignment="1" applyProtection="1">
      <alignment horizontal="left" vertical="center" wrapText="1" shrinkToFit="1"/>
    </xf>
    <xf numFmtId="0" fontId="21" fillId="2" borderId="3" xfId="0" quotePrefix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 applyProtection="1">
      <alignment horizontal="right" vertical="top" shrinkToFit="1"/>
      <protection locked="0"/>
    </xf>
    <xf numFmtId="164" fontId="25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9" fontId="22" fillId="0" borderId="3" xfId="0" applyNumberFormat="1" applyFont="1" applyFill="1" applyBorder="1" applyAlignment="1" applyProtection="1">
      <alignment horizontal="left" vertical="center" wrapText="1"/>
    </xf>
    <xf numFmtId="49" fontId="22" fillId="0" borderId="3" xfId="0" applyNumberFormat="1" applyFont="1" applyFill="1" applyBorder="1" applyAlignment="1" applyProtection="1">
      <alignment horizontal="left" vertical="center" wrapText="1" shrinkToFit="1"/>
    </xf>
    <xf numFmtId="49" fontId="29" fillId="0" borderId="3" xfId="0" applyNumberFormat="1" applyFont="1" applyFill="1" applyBorder="1" applyAlignment="1" applyProtection="1">
      <alignment horizontal="left" vertical="center" wrapText="1"/>
    </xf>
    <xf numFmtId="4" fontId="23" fillId="0" borderId="3" xfId="0" applyNumberFormat="1" applyFont="1" applyFill="1" applyBorder="1" applyAlignment="1" applyProtection="1">
      <alignment horizontal="right" vertical="top" shrinkToFit="1"/>
      <protection locked="0"/>
    </xf>
    <xf numFmtId="4" fontId="28" fillId="0" borderId="3" xfId="0" applyNumberFormat="1" applyFont="1" applyFill="1" applyBorder="1" applyAlignment="1" applyProtection="1">
      <alignment horizontal="right" vertical="top" shrinkToFit="1"/>
    </xf>
    <xf numFmtId="4" fontId="24" fillId="0" borderId="3" xfId="0" applyNumberFormat="1" applyFont="1" applyFill="1" applyBorder="1" applyAlignment="1" applyProtection="1">
      <alignment horizontal="right" vertical="top" shrinkToFit="1"/>
      <protection locked="0"/>
    </xf>
    <xf numFmtId="49" fontId="29" fillId="0" borderId="3" xfId="0" applyNumberFormat="1" applyFont="1" applyFill="1" applyBorder="1" applyAlignment="1" applyProtection="1">
      <alignment horizontal="left" vertical="center" wrapText="1" shrinkToFit="1"/>
    </xf>
    <xf numFmtId="2" fontId="0" fillId="0" borderId="3" xfId="0" applyNumberFormat="1" applyFont="1" applyBorder="1"/>
    <xf numFmtId="16" fontId="9" fillId="2" borderId="3" xfId="0" applyNumberFormat="1" applyFont="1" applyFill="1" applyBorder="1" applyAlignment="1">
      <alignment horizontal="left" vertical="center" indent="1"/>
    </xf>
    <xf numFmtId="4" fontId="17" fillId="2" borderId="3" xfId="0" applyNumberFormat="1" applyFont="1" applyFill="1" applyBorder="1" applyAlignment="1">
      <alignment vertical="center" wrapText="1"/>
    </xf>
    <xf numFmtId="4" fontId="0" fillId="0" borderId="3" xfId="0" applyNumberFormat="1" applyBorder="1"/>
    <xf numFmtId="14" fontId="9" fillId="2" borderId="3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/>
    <xf numFmtId="2" fontId="0" fillId="2" borderId="3" xfId="0" applyNumberFormat="1" applyFill="1" applyBorder="1"/>
    <xf numFmtId="0" fontId="0" fillId="2" borderId="0" xfId="0" applyFill="1"/>
    <xf numFmtId="4" fontId="27" fillId="2" borderId="6" xfId="0" applyNumberFormat="1" applyFont="1" applyFill="1" applyBorder="1" applyAlignment="1" applyProtection="1">
      <alignment horizontal="right" vertical="top" shrinkToFit="1"/>
      <protection locked="0"/>
    </xf>
    <xf numFmtId="0" fontId="31" fillId="2" borderId="3" xfId="0" applyFont="1" applyFill="1" applyBorder="1"/>
    <xf numFmtId="0" fontId="0" fillId="2" borderId="3" xfId="0" applyFill="1" applyBorder="1"/>
    <xf numFmtId="4" fontId="27" fillId="2" borderId="3" xfId="0" applyNumberFormat="1" applyFont="1" applyFill="1" applyBorder="1" applyAlignment="1">
      <alignment horizontal="right"/>
    </xf>
    <xf numFmtId="4" fontId="23" fillId="2" borderId="6" xfId="0" applyNumberFormat="1" applyFont="1" applyFill="1" applyBorder="1" applyAlignment="1" applyProtection="1">
      <alignment horizontal="right" vertical="top" shrinkToFit="1"/>
      <protection locked="0"/>
    </xf>
    <xf numFmtId="4" fontId="3" fillId="2" borderId="3" xfId="0" applyNumberFormat="1" applyFont="1" applyFill="1" applyBorder="1" applyAlignment="1"/>
    <xf numFmtId="4" fontId="0" fillId="2" borderId="3" xfId="0" applyNumberFormat="1" applyFill="1" applyBorder="1"/>
    <xf numFmtId="4" fontId="27" fillId="2" borderId="6" xfId="0" applyNumberFormat="1" applyFont="1" applyFill="1" applyBorder="1" applyAlignment="1" applyProtection="1">
      <alignment horizontal="right" vertical="top" wrapText="1" shrinkToFit="1"/>
      <protection locked="0"/>
    </xf>
    <xf numFmtId="0" fontId="30" fillId="2" borderId="3" xfId="0" quotePrefix="1" applyFont="1" applyFill="1" applyBorder="1" applyAlignment="1">
      <alignment horizontal="left" vertical="center" wrapText="1" indent="1"/>
    </xf>
    <xf numFmtId="0" fontId="30" fillId="2" borderId="3" xfId="0" applyFont="1" applyFill="1" applyBorder="1" applyAlignment="1">
      <alignment horizontal="left" vertical="center" indent="1"/>
    </xf>
    <xf numFmtId="4" fontId="24" fillId="2" borderId="3" xfId="0" applyNumberFormat="1" applyFont="1" applyFill="1" applyBorder="1" applyAlignment="1" applyProtection="1">
      <alignment horizontal="right" vertical="top" shrinkToFit="1"/>
      <protection locked="0"/>
    </xf>
    <xf numFmtId="4" fontId="23" fillId="2" borderId="3" xfId="0" applyNumberFormat="1" applyFont="1" applyFill="1" applyBorder="1" applyAlignment="1" applyProtection="1">
      <alignment horizontal="right" vertical="top" shrinkToFit="1"/>
      <protection locked="0"/>
    </xf>
    <xf numFmtId="0" fontId="9" fillId="2" borderId="3" xfId="0" applyFont="1" applyFill="1" applyBorder="1" applyAlignment="1">
      <alignment horizontal="right" vertical="center" indent="1"/>
    </xf>
    <xf numFmtId="0" fontId="15" fillId="2" borderId="0" xfId="0" applyFont="1" applyFill="1" applyAlignment="1">
      <alignment vertical="top" wrapText="1"/>
    </xf>
    <xf numFmtId="0" fontId="1" fillId="2" borderId="3" xfId="0" applyFont="1" applyFill="1" applyBorder="1"/>
    <xf numFmtId="0" fontId="3" fillId="2" borderId="0" xfId="0" applyFont="1" applyFill="1" applyAlignment="1">
      <alignment vertical="center" wrapText="1"/>
    </xf>
    <xf numFmtId="164" fontId="24" fillId="2" borderId="3" xfId="0" applyNumberFormat="1" applyFont="1" applyFill="1" applyBorder="1" applyAlignment="1">
      <alignment horizontal="right"/>
    </xf>
    <xf numFmtId="164" fontId="27" fillId="2" borderId="3" xfId="0" applyNumberFormat="1" applyFont="1" applyFill="1" applyBorder="1" applyAlignment="1">
      <alignment horizontal="right"/>
    </xf>
    <xf numFmtId="164" fontId="10" fillId="2" borderId="3" xfId="0" applyNumberFormat="1" applyFont="1" applyFill="1" applyBorder="1" applyAlignment="1">
      <alignment horizontal="right" vertical="center" wrapText="1"/>
    </xf>
    <xf numFmtId="4" fontId="24" fillId="2" borderId="3" xfId="0" applyNumberFormat="1" applyFont="1" applyFill="1" applyBorder="1"/>
    <xf numFmtId="4" fontId="15" fillId="2" borderId="3" xfId="0" applyNumberFormat="1" applyFont="1" applyFill="1" applyBorder="1"/>
    <xf numFmtId="0" fontId="26" fillId="2" borderId="3" xfId="0" applyFont="1" applyFill="1" applyBorder="1"/>
    <xf numFmtId="4" fontId="23" fillId="2" borderId="7" xfId="0" applyNumberFormat="1" applyFont="1" applyFill="1" applyBorder="1" applyAlignment="1" applyProtection="1">
      <alignment horizontal="right" vertical="top" shrinkToFit="1"/>
      <protection locked="0"/>
    </xf>
    <xf numFmtId="0" fontId="15" fillId="2" borderId="3" xfId="0" applyFont="1" applyFill="1" applyBorder="1"/>
    <xf numFmtId="4" fontId="26" fillId="2" borderId="3" xfId="0" applyNumberFormat="1" applyFont="1" applyFill="1" applyBorder="1"/>
    <xf numFmtId="4" fontId="24" fillId="0" borderId="6" xfId="0" applyNumberFormat="1" applyFont="1" applyFill="1" applyBorder="1" applyAlignment="1" applyProtection="1">
      <alignment horizontal="right" vertical="top" shrinkToFit="1"/>
      <protection locked="0"/>
    </xf>
    <xf numFmtId="4" fontId="24" fillId="2" borderId="6" xfId="0" applyNumberFormat="1" applyFont="1" applyFill="1" applyBorder="1" applyAlignment="1" applyProtection="1">
      <alignment horizontal="right" vertical="top" shrinkToFit="1"/>
      <protection locked="0"/>
    </xf>
    <xf numFmtId="0" fontId="6" fillId="2" borderId="4" xfId="0" applyFont="1" applyFill="1" applyBorder="1" applyAlignment="1">
      <alignment horizontal="left" vertical="center" wrapText="1"/>
    </xf>
    <xf numFmtId="4" fontId="27" fillId="2" borderId="6" xfId="0" applyNumberFormat="1" applyFont="1" applyFill="1" applyBorder="1" applyAlignment="1" applyProtection="1">
      <alignment horizontal="right" shrinkToFit="1"/>
      <protection locked="0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wrapText="1"/>
    </xf>
    <xf numFmtId="4" fontId="10" fillId="0" borderId="3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10" fillId="3" borderId="3" xfId="0" applyNumberFormat="1" applyFont="1" applyFill="1" applyBorder="1" applyAlignment="1">
      <alignment vertical="center"/>
    </xf>
    <xf numFmtId="4" fontId="8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7" fillId="3" borderId="3" xfId="0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2" fontId="0" fillId="0" borderId="3" xfId="0" applyNumberFormat="1" applyBorder="1"/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3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/>
  </cellXfs>
  <cellStyles count="2">
    <cellStyle name="Normalno" xfId="0" builtinId="0"/>
    <cellStyle name="Obično_List4" xfId="1"/>
  </cellStyles>
  <dxfs count="111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1"/>
  <sheetViews>
    <sheetView topLeftCell="A34" workbookViewId="0">
      <selection activeCell="B51" sqref="B5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1:15" x14ac:dyDescent="0.25">
      <c r="A1" t="s">
        <v>212</v>
      </c>
    </row>
    <row r="2" spans="1:15" x14ac:dyDescent="0.25">
      <c r="A2" t="s">
        <v>234</v>
      </c>
    </row>
    <row r="3" spans="1:15" x14ac:dyDescent="0.25">
      <c r="A3" t="s">
        <v>235</v>
      </c>
    </row>
    <row r="4" spans="1:15" x14ac:dyDescent="0.25">
      <c r="A4" t="s">
        <v>236</v>
      </c>
    </row>
    <row r="5" spans="1:15" x14ac:dyDescent="0.25">
      <c r="A5" t="s">
        <v>241</v>
      </c>
    </row>
    <row r="6" spans="1:15" x14ac:dyDescent="0.25">
      <c r="A6" t="s">
        <v>242</v>
      </c>
    </row>
    <row r="7" spans="1:15" x14ac:dyDescent="0.25">
      <c r="A7" t="s">
        <v>237</v>
      </c>
    </row>
    <row r="9" spans="1:15" x14ac:dyDescent="0.25">
      <c r="A9" s="153" t="s">
        <v>238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spans="1:15" x14ac:dyDescent="0.25">
      <c r="A10" s="153" t="s">
        <v>239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3" spans="1:15" ht="42" customHeight="1" x14ac:dyDescent="0.25">
      <c r="B13" s="155" t="s">
        <v>240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29"/>
    </row>
    <row r="14" spans="1:15" ht="18" customHeigh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5" ht="15.75" customHeight="1" x14ac:dyDescent="0.25">
      <c r="B15" s="155" t="s">
        <v>11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28"/>
    </row>
    <row r="16" spans="1:15" ht="18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</row>
    <row r="17" spans="2:13" ht="18" customHeight="1" x14ac:dyDescent="0.25">
      <c r="B17" s="155" t="s">
        <v>58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27"/>
    </row>
    <row r="18" spans="2:13" ht="18" customHeight="1" x14ac:dyDescent="0.25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27"/>
    </row>
    <row r="19" spans="2:13" ht="18" customHeight="1" x14ac:dyDescent="0.25">
      <c r="B19" s="137" t="s">
        <v>74</v>
      </c>
      <c r="C19" s="137"/>
      <c r="D19" s="137"/>
      <c r="E19" s="137"/>
      <c r="F19" s="137"/>
      <c r="G19" s="5"/>
      <c r="H19" s="6"/>
      <c r="I19" s="6"/>
      <c r="J19" s="6"/>
      <c r="K19" s="32"/>
      <c r="L19" s="32"/>
    </row>
    <row r="20" spans="2:13" ht="25.5" x14ac:dyDescent="0.25">
      <c r="B20" s="140" t="s">
        <v>7</v>
      </c>
      <c r="C20" s="140"/>
      <c r="D20" s="140"/>
      <c r="E20" s="140"/>
      <c r="F20" s="140"/>
      <c r="G20" s="30" t="s">
        <v>61</v>
      </c>
      <c r="H20" s="30" t="s">
        <v>57</v>
      </c>
      <c r="I20" s="30" t="s">
        <v>54</v>
      </c>
      <c r="J20" s="30" t="s">
        <v>62</v>
      </c>
      <c r="K20" s="30" t="s">
        <v>23</v>
      </c>
      <c r="L20" s="30" t="s">
        <v>55</v>
      </c>
    </row>
    <row r="21" spans="2:13" x14ac:dyDescent="0.25">
      <c r="B21" s="159">
        <v>1</v>
      </c>
      <c r="C21" s="159"/>
      <c r="D21" s="159"/>
      <c r="E21" s="159"/>
      <c r="F21" s="160"/>
      <c r="G21" s="36">
        <v>2</v>
      </c>
      <c r="H21" s="35">
        <v>3</v>
      </c>
      <c r="I21" s="35">
        <v>4</v>
      </c>
      <c r="J21" s="35">
        <v>5</v>
      </c>
      <c r="K21" s="35" t="s">
        <v>38</v>
      </c>
      <c r="L21" s="35" t="s">
        <v>39</v>
      </c>
    </row>
    <row r="22" spans="2:13" x14ac:dyDescent="0.25">
      <c r="B22" s="138" t="s">
        <v>25</v>
      </c>
      <c r="C22" s="139"/>
      <c r="D22" s="139"/>
      <c r="E22" s="139"/>
      <c r="F22" s="148"/>
      <c r="G22" s="72">
        <v>532866.49</v>
      </c>
      <c r="H22" s="123">
        <v>1245626.29</v>
      </c>
      <c r="I22" s="123">
        <v>1245626.29</v>
      </c>
      <c r="J22" s="123">
        <v>631581.29</v>
      </c>
      <c r="K22" s="123">
        <f t="shared" ref="K22:K27" si="0">J22/G22*100</f>
        <v>118.52524072211786</v>
      </c>
      <c r="L22" s="123">
        <f>J22/I22*100</f>
        <v>50.703914574571165</v>
      </c>
    </row>
    <row r="23" spans="2:13" x14ac:dyDescent="0.25">
      <c r="B23" s="147" t="s">
        <v>24</v>
      </c>
      <c r="C23" s="148"/>
      <c r="D23" s="148"/>
      <c r="E23" s="148"/>
      <c r="F23" s="148"/>
      <c r="G23" s="124">
        <v>0</v>
      </c>
      <c r="H23" s="123">
        <v>0</v>
      </c>
      <c r="I23" s="123">
        <v>0</v>
      </c>
      <c r="J23" s="123">
        <v>0</v>
      </c>
      <c r="K23" s="123" t="e">
        <f t="shared" si="0"/>
        <v>#DIV/0!</v>
      </c>
      <c r="L23" s="123" t="e">
        <f>J23/I23*100</f>
        <v>#DIV/0!</v>
      </c>
    </row>
    <row r="24" spans="2:13" x14ac:dyDescent="0.25">
      <c r="B24" s="157" t="s">
        <v>0</v>
      </c>
      <c r="C24" s="150"/>
      <c r="D24" s="150"/>
      <c r="E24" s="150"/>
      <c r="F24" s="158"/>
      <c r="G24" s="131">
        <f>G22+G23</f>
        <v>532866.49</v>
      </c>
      <c r="H24" s="131">
        <f t="shared" ref="H24:J24" si="1">H22+H23</f>
        <v>1245626.29</v>
      </c>
      <c r="I24" s="131">
        <f t="shared" si="1"/>
        <v>1245626.29</v>
      </c>
      <c r="J24" s="131">
        <f t="shared" si="1"/>
        <v>631581.29</v>
      </c>
      <c r="K24" s="130">
        <f t="shared" si="0"/>
        <v>118.52524072211786</v>
      </c>
      <c r="L24" s="130">
        <f>J24/I24*100</f>
        <v>50.703914574571165</v>
      </c>
    </row>
    <row r="25" spans="2:13" x14ac:dyDescent="0.25">
      <c r="B25" s="151" t="s">
        <v>26</v>
      </c>
      <c r="C25" s="139"/>
      <c r="D25" s="139"/>
      <c r="E25" s="139"/>
      <c r="F25" s="139"/>
      <c r="G25" s="128">
        <v>555569.94999999995</v>
      </c>
      <c r="H25" s="123">
        <v>1250916.29</v>
      </c>
      <c r="I25" s="123">
        <v>1250916.29</v>
      </c>
      <c r="J25" s="123">
        <v>638691.07999999996</v>
      </c>
      <c r="K25" s="127">
        <f t="shared" si="0"/>
        <v>114.96141574971791</v>
      </c>
      <c r="L25" s="127">
        <f>J25/I25*100</f>
        <v>51.057859355241106</v>
      </c>
    </row>
    <row r="26" spans="2:13" x14ac:dyDescent="0.25">
      <c r="B26" s="147" t="s">
        <v>27</v>
      </c>
      <c r="C26" s="148"/>
      <c r="D26" s="148"/>
      <c r="E26" s="148"/>
      <c r="F26" s="148"/>
      <c r="G26" s="129">
        <v>1864.23</v>
      </c>
      <c r="H26" s="123">
        <v>7040</v>
      </c>
      <c r="I26" s="123">
        <v>7040</v>
      </c>
      <c r="J26" s="123">
        <v>1099.23</v>
      </c>
      <c r="K26" s="127">
        <f t="shared" si="0"/>
        <v>58.964290886854087</v>
      </c>
      <c r="L26" s="127">
        <f>J26/I26*100</f>
        <v>15.614062500000001</v>
      </c>
    </row>
    <row r="27" spans="2:13" x14ac:dyDescent="0.25">
      <c r="B27" s="21" t="s">
        <v>1</v>
      </c>
      <c r="C27" s="22"/>
      <c r="D27" s="22"/>
      <c r="E27" s="22"/>
      <c r="F27" s="22"/>
      <c r="G27" s="131">
        <f>G25+G26</f>
        <v>557434.17999999993</v>
      </c>
      <c r="H27" s="131">
        <f t="shared" ref="H27:J27" si="2">H25+H26</f>
        <v>1257956.29</v>
      </c>
      <c r="I27" s="131">
        <f t="shared" si="2"/>
        <v>1257956.29</v>
      </c>
      <c r="J27" s="131">
        <f t="shared" si="2"/>
        <v>639790.30999999994</v>
      </c>
      <c r="K27" s="130">
        <f t="shared" si="0"/>
        <v>114.77414427654939</v>
      </c>
      <c r="L27" s="130">
        <f>J26/I26*100</f>
        <v>15.614062500000001</v>
      </c>
    </row>
    <row r="28" spans="2:13" x14ac:dyDescent="0.25">
      <c r="B28" s="149" t="s">
        <v>2</v>
      </c>
      <c r="C28" s="150"/>
      <c r="D28" s="150"/>
      <c r="E28" s="150"/>
      <c r="F28" s="150"/>
      <c r="G28" s="132">
        <f>G24-G27</f>
        <v>-24567.689999999944</v>
      </c>
      <c r="H28" s="132">
        <f>H24-H27</f>
        <v>-12330</v>
      </c>
      <c r="I28" s="132">
        <f>I24-I27</f>
        <v>-12330</v>
      </c>
      <c r="J28" s="132">
        <f>J24-J27</f>
        <v>-8209.0199999999022</v>
      </c>
      <c r="K28" s="20"/>
      <c r="L28" s="20"/>
    </row>
    <row r="29" spans="2:13" ht="18" x14ac:dyDescent="0.25">
      <c r="B29" s="3"/>
      <c r="C29" s="7"/>
      <c r="D29" s="7"/>
      <c r="E29" s="7"/>
      <c r="F29" s="7"/>
      <c r="G29" s="7"/>
      <c r="H29" s="7"/>
      <c r="I29" s="7"/>
      <c r="J29" s="7"/>
      <c r="K29" s="1"/>
      <c r="L29" s="1"/>
      <c r="M29" s="1"/>
    </row>
    <row r="30" spans="2:13" ht="18" customHeight="1" x14ac:dyDescent="0.25">
      <c r="B30" s="137" t="s">
        <v>68</v>
      </c>
      <c r="C30" s="137"/>
      <c r="D30" s="137"/>
      <c r="E30" s="137"/>
      <c r="F30" s="137"/>
      <c r="G30" s="7"/>
      <c r="H30" s="7"/>
      <c r="I30" s="7"/>
      <c r="J30" s="7"/>
      <c r="K30" s="1"/>
      <c r="L30" s="1"/>
      <c r="M30" s="1"/>
    </row>
    <row r="31" spans="2:13" ht="25.5" x14ac:dyDescent="0.25">
      <c r="B31" s="140" t="s">
        <v>7</v>
      </c>
      <c r="C31" s="140"/>
      <c r="D31" s="140"/>
      <c r="E31" s="140"/>
      <c r="F31" s="140"/>
      <c r="G31" s="30" t="s">
        <v>61</v>
      </c>
      <c r="H31" s="2" t="s">
        <v>57</v>
      </c>
      <c r="I31" s="2" t="s">
        <v>54</v>
      </c>
      <c r="J31" s="2" t="s">
        <v>62</v>
      </c>
      <c r="K31" s="2" t="s">
        <v>23</v>
      </c>
      <c r="L31" s="2" t="s">
        <v>55</v>
      </c>
      <c r="M31" s="91"/>
    </row>
    <row r="32" spans="2:13" x14ac:dyDescent="0.25">
      <c r="B32" s="141">
        <v>1</v>
      </c>
      <c r="C32" s="142"/>
      <c r="D32" s="142"/>
      <c r="E32" s="142"/>
      <c r="F32" s="142"/>
      <c r="G32" s="37">
        <v>2</v>
      </c>
      <c r="H32" s="35">
        <v>3</v>
      </c>
      <c r="I32" s="35">
        <v>4</v>
      </c>
      <c r="J32" s="35">
        <v>5</v>
      </c>
      <c r="K32" s="35" t="s">
        <v>38</v>
      </c>
      <c r="L32" s="35" t="s">
        <v>39</v>
      </c>
    </row>
    <row r="33" spans="1:49" ht="15.75" customHeight="1" x14ac:dyDescent="0.25">
      <c r="B33" s="138" t="s">
        <v>28</v>
      </c>
      <c r="C33" s="143"/>
      <c r="D33" s="143"/>
      <c r="E33" s="143"/>
      <c r="F33" s="143"/>
      <c r="G33" s="125">
        <v>0</v>
      </c>
      <c r="H33" s="123">
        <v>0</v>
      </c>
      <c r="I33" s="123">
        <v>0</v>
      </c>
      <c r="J33" s="123">
        <v>0</v>
      </c>
      <c r="K33" s="123" t="e">
        <f>J33/G33*100</f>
        <v>#DIV/0!</v>
      </c>
      <c r="L33" s="123" t="e">
        <f>J33/I33*100</f>
        <v>#DIV/0!</v>
      </c>
    </row>
    <row r="34" spans="1:49" x14ac:dyDescent="0.25">
      <c r="B34" s="138" t="s">
        <v>29</v>
      </c>
      <c r="C34" s="139"/>
      <c r="D34" s="139"/>
      <c r="E34" s="139"/>
      <c r="F34" s="139"/>
      <c r="G34" s="126">
        <v>0</v>
      </c>
      <c r="H34" s="123">
        <v>0</v>
      </c>
      <c r="I34" s="123">
        <v>0</v>
      </c>
      <c r="J34" s="123">
        <v>0</v>
      </c>
      <c r="K34" s="123" t="e">
        <f>J34/G34*100</f>
        <v>#DIV/0!</v>
      </c>
      <c r="L34" s="123" t="e">
        <f t="shared" ref="L34:L39" si="3">J34/I34*100</f>
        <v>#DIV/0!</v>
      </c>
    </row>
    <row r="35" spans="1:49" ht="15" customHeight="1" x14ac:dyDescent="0.25">
      <c r="B35" s="144" t="s">
        <v>56</v>
      </c>
      <c r="C35" s="145"/>
      <c r="D35" s="145"/>
      <c r="E35" s="145"/>
      <c r="F35" s="146"/>
      <c r="G35" s="133">
        <v>-24567.69</v>
      </c>
      <c r="H35" s="135">
        <v>-12330</v>
      </c>
      <c r="I35" s="135">
        <v>-12330</v>
      </c>
      <c r="J35" s="135">
        <v>-8209.02</v>
      </c>
      <c r="K35" s="130">
        <f t="shared" ref="K35:K39" si="4">J35/G35*100</f>
        <v>33.41388628723336</v>
      </c>
      <c r="L35" s="130">
        <f t="shared" si="3"/>
        <v>66.577615571776164</v>
      </c>
    </row>
    <row r="36" spans="1:49" s="40" customFormat="1" ht="15" customHeight="1" x14ac:dyDescent="0.25">
      <c r="A36"/>
      <c r="B36" s="138" t="s">
        <v>16</v>
      </c>
      <c r="C36" s="139"/>
      <c r="D36" s="139"/>
      <c r="E36" s="139"/>
      <c r="F36" s="139"/>
      <c r="G36" s="126">
        <v>36485.269999999997</v>
      </c>
      <c r="H36" s="123">
        <v>14600</v>
      </c>
      <c r="I36" s="123">
        <v>14600</v>
      </c>
      <c r="J36" s="123">
        <v>1107.3399999999999</v>
      </c>
      <c r="K36" s="123">
        <f t="shared" si="4"/>
        <v>3.0350330421016478</v>
      </c>
      <c r="L36" s="123">
        <f t="shared" si="3"/>
        <v>7.5845205479452042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s="40" customFormat="1" ht="15" customHeight="1" x14ac:dyDescent="0.25">
      <c r="A37"/>
      <c r="B37" s="138" t="s">
        <v>67</v>
      </c>
      <c r="C37" s="139"/>
      <c r="D37" s="139"/>
      <c r="E37" s="139"/>
      <c r="F37" s="139"/>
      <c r="G37" s="126">
        <v>0</v>
      </c>
      <c r="H37" s="123">
        <v>0</v>
      </c>
      <c r="I37" s="123">
        <v>0</v>
      </c>
      <c r="J37" s="123">
        <v>0</v>
      </c>
      <c r="K37" s="123" t="e">
        <f t="shared" si="4"/>
        <v>#DIV/0!</v>
      </c>
      <c r="L37" s="123" t="e">
        <f t="shared" si="3"/>
        <v>#DIV/0!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51" customFormat="1" x14ac:dyDescent="0.25">
      <c r="A38" s="49"/>
      <c r="B38" s="144" t="s">
        <v>69</v>
      </c>
      <c r="C38" s="145"/>
      <c r="D38" s="145"/>
      <c r="E38" s="145"/>
      <c r="F38" s="146"/>
      <c r="G38" s="38"/>
      <c r="H38" s="50"/>
      <c r="I38" s="50"/>
      <c r="J38" s="50"/>
      <c r="K38" s="130" t="e">
        <f t="shared" si="4"/>
        <v>#DIV/0!</v>
      </c>
      <c r="L38" s="130" t="e">
        <f t="shared" si="3"/>
        <v>#DIV/0!</v>
      </c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</row>
    <row r="39" spans="1:49" ht="15.75" x14ac:dyDescent="0.25">
      <c r="B39" s="161" t="s">
        <v>70</v>
      </c>
      <c r="C39" s="161"/>
      <c r="D39" s="161"/>
      <c r="E39" s="161"/>
      <c r="F39" s="161"/>
      <c r="G39" s="134">
        <f>G36+G35</f>
        <v>11917.579999999998</v>
      </c>
      <c r="H39" s="134">
        <f>H36+H35</f>
        <v>2270</v>
      </c>
      <c r="I39" s="134">
        <f>I36+I35</f>
        <v>2270</v>
      </c>
      <c r="J39" s="134">
        <f>J36+J35</f>
        <v>-7101.68</v>
      </c>
      <c r="K39" s="130">
        <f t="shared" si="4"/>
        <v>-59.589950308703621</v>
      </c>
      <c r="L39" s="130">
        <f t="shared" si="3"/>
        <v>-312.84933920704844</v>
      </c>
    </row>
    <row r="41" spans="1:49" x14ac:dyDescent="0.2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49" x14ac:dyDescent="0.25">
      <c r="B42" s="152" t="s">
        <v>71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</row>
    <row r="43" spans="1:49" ht="15" customHeight="1" x14ac:dyDescent="0.25">
      <c r="B43" s="152" t="s">
        <v>72</v>
      </c>
      <c r="C43" s="152"/>
      <c r="D43" s="152"/>
      <c r="E43" s="152"/>
      <c r="F43" s="152"/>
      <c r="G43" s="152"/>
      <c r="H43" s="152"/>
      <c r="I43" s="152"/>
      <c r="J43" s="152"/>
      <c r="K43" s="152"/>
      <c r="L43" s="152"/>
    </row>
    <row r="44" spans="1:49" ht="15" customHeight="1" x14ac:dyDescent="0.25">
      <c r="B44" s="152" t="s">
        <v>63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</row>
    <row r="45" spans="1:49" ht="36.75" customHeight="1" x14ac:dyDescent="0.25"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</row>
    <row r="46" spans="1:49" ht="15" customHeight="1" x14ac:dyDescent="0.25">
      <c r="B46" s="156" t="s">
        <v>73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</row>
    <row r="47" spans="1:49" x14ac:dyDescent="0.25"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</row>
    <row r="49" spans="2:11" ht="17.25" x14ac:dyDescent="0.3">
      <c r="B49" s="177" t="s">
        <v>245</v>
      </c>
      <c r="J49" s="154" t="s">
        <v>243</v>
      </c>
      <c r="K49" s="154"/>
    </row>
    <row r="51" spans="2:11" ht="17.25" x14ac:dyDescent="0.3">
      <c r="B51" s="177" t="s">
        <v>246</v>
      </c>
      <c r="J51" s="154" t="s">
        <v>244</v>
      </c>
      <c r="K51" s="154"/>
    </row>
  </sheetData>
  <mergeCells count="30">
    <mergeCell ref="J49:K49"/>
    <mergeCell ref="J51:K51"/>
    <mergeCell ref="B17:L17"/>
    <mergeCell ref="B15:L15"/>
    <mergeCell ref="B13:L13"/>
    <mergeCell ref="B44:L45"/>
    <mergeCell ref="B46:L47"/>
    <mergeCell ref="B24:F24"/>
    <mergeCell ref="B34:F34"/>
    <mergeCell ref="B22:F22"/>
    <mergeCell ref="B23:F23"/>
    <mergeCell ref="B20:F20"/>
    <mergeCell ref="B21:F21"/>
    <mergeCell ref="B39:F39"/>
    <mergeCell ref="B42:L42"/>
    <mergeCell ref="B43:L43"/>
    <mergeCell ref="B38:F38"/>
    <mergeCell ref="A9:O9"/>
    <mergeCell ref="A10:O10"/>
    <mergeCell ref="B19:F19"/>
    <mergeCell ref="B30:F30"/>
    <mergeCell ref="B36:F36"/>
    <mergeCell ref="B37:F37"/>
    <mergeCell ref="B31:F31"/>
    <mergeCell ref="B32:F32"/>
    <mergeCell ref="B33:F33"/>
    <mergeCell ref="B35:F35"/>
    <mergeCell ref="B26:F26"/>
    <mergeCell ref="B28:F28"/>
    <mergeCell ref="B25:F2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topLeftCell="A112" zoomScaleNormal="100" workbookViewId="0">
      <selection activeCell="C117" sqref="C117:D1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6" customWidth="1"/>
    <col min="7" max="9" width="25.28515625" customWidth="1"/>
    <col min="10" max="10" width="25.28515625" style="91" customWidth="1"/>
    <col min="11" max="12" width="15.7109375" customWidth="1"/>
  </cols>
  <sheetData>
    <row r="1" spans="1:12" x14ac:dyDescent="0.25">
      <c r="A1" t="s">
        <v>212</v>
      </c>
    </row>
    <row r="2" spans="1:12" x14ac:dyDescent="0.25">
      <c r="A2" t="s">
        <v>234</v>
      </c>
    </row>
    <row r="3" spans="1:12" x14ac:dyDescent="0.25">
      <c r="A3" t="s">
        <v>235</v>
      </c>
    </row>
    <row r="4" spans="1:12" x14ac:dyDescent="0.25">
      <c r="A4" t="s">
        <v>236</v>
      </c>
    </row>
    <row r="6" spans="1:12" x14ac:dyDescent="0.25">
      <c r="A6" t="s">
        <v>237</v>
      </c>
    </row>
    <row r="7" spans="1:12" ht="15.75" customHeight="1" x14ac:dyDescent="0.25">
      <c r="B7" s="155" t="s">
        <v>11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</row>
    <row r="8" spans="1:12" ht="18" x14ac:dyDescent="0.25">
      <c r="B8" s="3"/>
      <c r="C8" s="3"/>
      <c r="D8" s="3"/>
      <c r="E8" s="3"/>
      <c r="F8" s="3"/>
      <c r="G8" s="3"/>
      <c r="H8" s="3"/>
      <c r="I8" s="3"/>
      <c r="J8" s="107"/>
      <c r="K8" s="4"/>
      <c r="L8" s="4"/>
    </row>
    <row r="9" spans="1:12" ht="15.75" customHeight="1" x14ac:dyDescent="0.25">
      <c r="B9" s="155" t="s">
        <v>60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</row>
    <row r="10" spans="1:12" ht="18" x14ac:dyDescent="0.25">
      <c r="B10" s="3"/>
      <c r="C10" s="3"/>
      <c r="D10" s="3"/>
      <c r="E10" s="3"/>
      <c r="F10" s="3"/>
      <c r="G10" s="3"/>
      <c r="H10" s="3"/>
      <c r="I10" s="3"/>
      <c r="J10" s="107"/>
      <c r="K10" s="4"/>
      <c r="L10" s="4"/>
    </row>
    <row r="11" spans="1:12" ht="15.75" customHeight="1" x14ac:dyDescent="0.25">
      <c r="B11" s="155" t="s">
        <v>40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</row>
    <row r="12" spans="1:12" ht="18" x14ac:dyDescent="0.25">
      <c r="B12" s="3"/>
      <c r="C12" s="3"/>
      <c r="D12" s="3"/>
      <c r="E12" s="3"/>
      <c r="F12" s="3"/>
      <c r="G12" s="3"/>
      <c r="H12" s="3"/>
      <c r="I12" s="3"/>
      <c r="J12" s="107"/>
      <c r="K12" s="4"/>
      <c r="L12" s="4"/>
    </row>
    <row r="13" spans="1:12" ht="45" customHeight="1" x14ac:dyDescent="0.25">
      <c r="B13" s="165" t="s">
        <v>7</v>
      </c>
      <c r="C13" s="166"/>
      <c r="D13" s="166"/>
      <c r="E13" s="166"/>
      <c r="F13" s="167"/>
      <c r="G13" s="39" t="s">
        <v>21</v>
      </c>
      <c r="H13" s="39" t="s">
        <v>57</v>
      </c>
      <c r="I13" s="39" t="s">
        <v>54</v>
      </c>
      <c r="J13" s="39" t="s">
        <v>22</v>
      </c>
      <c r="K13" s="39" t="s">
        <v>23</v>
      </c>
      <c r="L13" s="39" t="s">
        <v>55</v>
      </c>
    </row>
    <row r="14" spans="1:12" x14ac:dyDescent="0.25">
      <c r="B14" s="162">
        <v>1</v>
      </c>
      <c r="C14" s="163"/>
      <c r="D14" s="163"/>
      <c r="E14" s="163"/>
      <c r="F14" s="164"/>
      <c r="G14" s="41">
        <v>2</v>
      </c>
      <c r="H14" s="41">
        <v>3</v>
      </c>
      <c r="I14" s="41">
        <v>4</v>
      </c>
      <c r="J14" s="41">
        <v>5</v>
      </c>
      <c r="K14" s="41" t="s">
        <v>38</v>
      </c>
      <c r="L14" s="41" t="s">
        <v>39</v>
      </c>
    </row>
    <row r="15" spans="1:12" x14ac:dyDescent="0.25">
      <c r="B15" s="10"/>
      <c r="C15" s="10"/>
      <c r="D15" s="10"/>
      <c r="E15" s="10"/>
      <c r="F15" s="10" t="s">
        <v>53</v>
      </c>
      <c r="G15" s="55">
        <f>G16</f>
        <v>532866.49000000011</v>
      </c>
      <c r="H15" s="55">
        <f>H19+H22+H25+H28+H31+H34+H35+H37+H40+H41+H49</f>
        <v>1245626.29</v>
      </c>
      <c r="I15" s="55">
        <f>I19+I22+I25+I28+I31+I34+I35+I37+I40+I41+I49</f>
        <v>1245626.29</v>
      </c>
      <c r="J15" s="108">
        <f>J16</f>
        <v>636704.55000000005</v>
      </c>
      <c r="K15" s="54">
        <f>J15/G15*100</f>
        <v>119.48669356183383</v>
      </c>
      <c r="L15" s="54">
        <f>J15/I15*100</f>
        <v>51.115214499848108</v>
      </c>
    </row>
    <row r="16" spans="1:12" x14ac:dyDescent="0.25">
      <c r="B16" s="10">
        <v>6</v>
      </c>
      <c r="C16" s="10"/>
      <c r="D16" s="10"/>
      <c r="E16" s="10"/>
      <c r="F16" s="10" t="s">
        <v>3</v>
      </c>
      <c r="G16" s="55">
        <f>G22+G28+G31+G34+G37+G40+G35+G41</f>
        <v>532866.49000000011</v>
      </c>
      <c r="H16" s="55">
        <f>H15</f>
        <v>1245626.29</v>
      </c>
      <c r="I16" s="55">
        <f>I15</f>
        <v>1245626.29</v>
      </c>
      <c r="J16" s="108">
        <f>J20+J23+J26+J29+J32+J35+J41+J38+J36+J24+J42</f>
        <v>636704.55000000005</v>
      </c>
      <c r="K16" s="54">
        <f t="shared" ref="K16:K49" si="0">J16/G16*100</f>
        <v>119.48669356183383</v>
      </c>
      <c r="L16" s="54">
        <f t="shared" ref="L16:L49" si="1">J16/I16*100</f>
        <v>51.115214499848108</v>
      </c>
    </row>
    <row r="17" spans="2:12" ht="25.5" x14ac:dyDescent="0.25">
      <c r="B17" s="10"/>
      <c r="C17" s="14">
        <v>63</v>
      </c>
      <c r="D17" s="14"/>
      <c r="E17" s="14"/>
      <c r="F17" s="10" t="s">
        <v>15</v>
      </c>
      <c r="G17" s="55">
        <f t="shared" ref="G17:J18" si="2">G18</f>
        <v>0</v>
      </c>
      <c r="H17" s="55">
        <f t="shared" si="2"/>
        <v>3190</v>
      </c>
      <c r="I17" s="55">
        <f t="shared" si="2"/>
        <v>3190</v>
      </c>
      <c r="J17" s="55">
        <f t="shared" si="2"/>
        <v>2599.15</v>
      </c>
      <c r="K17" s="54" t="e">
        <f t="shared" si="0"/>
        <v>#DIV/0!</v>
      </c>
      <c r="L17" s="54">
        <f t="shared" si="1"/>
        <v>81.478056426332287</v>
      </c>
    </row>
    <row r="18" spans="2:12" x14ac:dyDescent="0.25">
      <c r="B18" s="11"/>
      <c r="C18" s="11"/>
      <c r="D18" s="11">
        <v>633</v>
      </c>
      <c r="E18" s="11"/>
      <c r="F18" s="19" t="s">
        <v>30</v>
      </c>
      <c r="G18" s="55">
        <f t="shared" si="2"/>
        <v>0</v>
      </c>
      <c r="H18" s="55">
        <f t="shared" si="2"/>
        <v>3190</v>
      </c>
      <c r="I18" s="55">
        <f t="shared" si="2"/>
        <v>3190</v>
      </c>
      <c r="J18" s="55">
        <f t="shared" si="2"/>
        <v>2599.15</v>
      </c>
      <c r="K18" s="54" t="e">
        <f t="shared" si="0"/>
        <v>#DIV/0!</v>
      </c>
      <c r="L18" s="54">
        <f t="shared" si="1"/>
        <v>81.478056426332287</v>
      </c>
    </row>
    <row r="19" spans="2:12" x14ac:dyDescent="0.25">
      <c r="B19" s="11"/>
      <c r="C19" s="11"/>
      <c r="D19" s="11"/>
      <c r="E19" s="11">
        <v>6331</v>
      </c>
      <c r="F19" s="11" t="s">
        <v>75</v>
      </c>
      <c r="G19" s="53">
        <v>0</v>
      </c>
      <c r="H19" s="53">
        <v>3190</v>
      </c>
      <c r="I19" s="53">
        <v>3190</v>
      </c>
      <c r="J19" s="92">
        <v>2599.15</v>
      </c>
      <c r="K19" s="54" t="e">
        <f t="shared" si="0"/>
        <v>#DIV/0!</v>
      </c>
      <c r="L19" s="54">
        <f t="shared" si="1"/>
        <v>81.478056426332287</v>
      </c>
    </row>
    <row r="20" spans="2:12" x14ac:dyDescent="0.25">
      <c r="B20" s="11"/>
      <c r="C20" s="11"/>
      <c r="D20" s="11">
        <v>636</v>
      </c>
      <c r="E20" s="11"/>
      <c r="F20" s="19" t="s">
        <v>76</v>
      </c>
      <c r="G20" s="55">
        <f>G21</f>
        <v>467028.64</v>
      </c>
      <c r="H20" s="55">
        <f>H21</f>
        <v>1055080</v>
      </c>
      <c r="I20" s="55">
        <f>I21</f>
        <v>1055080</v>
      </c>
      <c r="J20" s="55">
        <f>J21</f>
        <v>538163.06000000006</v>
      </c>
      <c r="K20" s="54">
        <f t="shared" si="0"/>
        <v>115.231275752168</v>
      </c>
      <c r="L20" s="54">
        <f t="shared" si="1"/>
        <v>51.00684876976154</v>
      </c>
    </row>
    <row r="21" spans="2:12" x14ac:dyDescent="0.25">
      <c r="B21" s="11"/>
      <c r="C21" s="11"/>
      <c r="D21" s="11"/>
      <c r="E21" s="11">
        <v>6361</v>
      </c>
      <c r="F21" s="19" t="s">
        <v>76</v>
      </c>
      <c r="G21" s="55">
        <f>G22+G23</f>
        <v>467028.64</v>
      </c>
      <c r="H21" s="55">
        <f>H22+H23</f>
        <v>1055080</v>
      </c>
      <c r="I21" s="55">
        <f>I22+I23</f>
        <v>1055080</v>
      </c>
      <c r="J21" s="55">
        <f>J22+J23</f>
        <v>538163.06000000006</v>
      </c>
      <c r="K21" s="54">
        <f t="shared" si="0"/>
        <v>115.231275752168</v>
      </c>
      <c r="L21" s="54">
        <f t="shared" si="1"/>
        <v>51.00684876976154</v>
      </c>
    </row>
    <row r="22" spans="2:12" x14ac:dyDescent="0.25">
      <c r="B22" s="11"/>
      <c r="C22" s="11"/>
      <c r="D22" s="11"/>
      <c r="E22" s="11">
        <v>6361</v>
      </c>
      <c r="F22" s="11" t="s">
        <v>77</v>
      </c>
      <c r="G22" s="69">
        <v>467028.64</v>
      </c>
      <c r="H22" s="53">
        <v>1055080</v>
      </c>
      <c r="I22" s="53">
        <v>1055080</v>
      </c>
      <c r="J22" s="92">
        <v>536980.04</v>
      </c>
      <c r="K22" s="54">
        <f t="shared" si="0"/>
        <v>114.97796794646256</v>
      </c>
      <c r="L22" s="54">
        <f t="shared" si="1"/>
        <v>50.894722675057821</v>
      </c>
    </row>
    <row r="23" spans="2:12" ht="25.5" x14ac:dyDescent="0.25">
      <c r="B23" s="11"/>
      <c r="C23" s="11"/>
      <c r="D23" s="11"/>
      <c r="E23" s="11">
        <v>6361</v>
      </c>
      <c r="F23" s="26" t="s">
        <v>78</v>
      </c>
      <c r="G23" s="53">
        <v>0</v>
      </c>
      <c r="H23" s="53">
        <v>0</v>
      </c>
      <c r="I23" s="53">
        <v>0</v>
      </c>
      <c r="J23" s="96">
        <v>1183.02</v>
      </c>
      <c r="K23" s="54" t="e">
        <f t="shared" si="0"/>
        <v>#DIV/0!</v>
      </c>
      <c r="L23" s="54" t="e">
        <f t="shared" si="1"/>
        <v>#DIV/0!</v>
      </c>
    </row>
    <row r="24" spans="2:12" x14ac:dyDescent="0.25">
      <c r="B24" s="11"/>
      <c r="C24" s="11"/>
      <c r="D24" s="11">
        <v>638</v>
      </c>
      <c r="E24" s="11"/>
      <c r="F24" s="19" t="s">
        <v>79</v>
      </c>
      <c r="G24" s="55">
        <f>G25</f>
        <v>0</v>
      </c>
      <c r="H24" s="55">
        <f>H25</f>
        <v>17780</v>
      </c>
      <c r="I24" s="55">
        <f>I25</f>
        <v>17780</v>
      </c>
      <c r="J24" s="55">
        <f>J25</f>
        <v>0</v>
      </c>
      <c r="K24" s="54" t="e">
        <f t="shared" si="0"/>
        <v>#DIV/0!</v>
      </c>
      <c r="L24" s="54">
        <f t="shared" si="1"/>
        <v>0</v>
      </c>
    </row>
    <row r="25" spans="2:12" x14ac:dyDescent="0.25">
      <c r="B25" s="11"/>
      <c r="C25" s="11"/>
      <c r="D25" s="11"/>
      <c r="E25" s="11">
        <v>6381</v>
      </c>
      <c r="F25" s="11" t="s">
        <v>79</v>
      </c>
      <c r="G25" s="69">
        <v>0</v>
      </c>
      <c r="H25" s="53">
        <v>17780</v>
      </c>
      <c r="I25" s="53">
        <v>17780</v>
      </c>
      <c r="J25" s="109">
        <v>0</v>
      </c>
      <c r="K25" s="54" t="e">
        <f t="shared" si="0"/>
        <v>#DIV/0!</v>
      </c>
      <c r="L25" s="54">
        <f t="shared" si="1"/>
        <v>0</v>
      </c>
    </row>
    <row r="26" spans="2:12" x14ac:dyDescent="0.25">
      <c r="B26" s="11"/>
      <c r="C26" s="11">
        <v>65</v>
      </c>
      <c r="D26" s="52"/>
      <c r="E26" s="52"/>
      <c r="F26" s="52"/>
      <c r="G26" s="55">
        <f t="shared" ref="G26:J27" si="3">G27</f>
        <v>8749.75</v>
      </c>
      <c r="H26" s="55">
        <f t="shared" si="3"/>
        <v>11950</v>
      </c>
      <c r="I26" s="55">
        <f t="shared" si="3"/>
        <v>11950</v>
      </c>
      <c r="J26" s="55">
        <f t="shared" si="3"/>
        <v>9804.36</v>
      </c>
      <c r="K26" s="54">
        <f t="shared" si="0"/>
        <v>112.0530300865739</v>
      </c>
      <c r="L26" s="54">
        <f t="shared" si="1"/>
        <v>82.044853556485364</v>
      </c>
    </row>
    <row r="27" spans="2:12" x14ac:dyDescent="0.25">
      <c r="B27" s="11"/>
      <c r="C27" s="11"/>
      <c r="D27" s="11">
        <v>652</v>
      </c>
      <c r="E27" s="11"/>
      <c r="F27" s="58" t="s">
        <v>89</v>
      </c>
      <c r="G27" s="55">
        <f t="shared" si="3"/>
        <v>8749.75</v>
      </c>
      <c r="H27" s="55">
        <f t="shared" si="3"/>
        <v>11950</v>
      </c>
      <c r="I27" s="55">
        <f t="shared" si="3"/>
        <v>11950</v>
      </c>
      <c r="J27" s="55">
        <f t="shared" si="3"/>
        <v>9804.36</v>
      </c>
      <c r="K27" s="54">
        <f t="shared" si="0"/>
        <v>112.0530300865739</v>
      </c>
      <c r="L27" s="54">
        <f t="shared" si="1"/>
        <v>82.044853556485364</v>
      </c>
    </row>
    <row r="28" spans="2:12" x14ac:dyDescent="0.25">
      <c r="B28" s="11"/>
      <c r="C28" s="11"/>
      <c r="D28" s="11"/>
      <c r="E28" s="11">
        <v>6526</v>
      </c>
      <c r="F28" s="52" t="s">
        <v>80</v>
      </c>
      <c r="G28" s="69">
        <v>8749.75</v>
      </c>
      <c r="H28" s="53">
        <v>11950</v>
      </c>
      <c r="I28" s="53">
        <v>11950</v>
      </c>
      <c r="J28" s="99">
        <v>9804.36</v>
      </c>
      <c r="K28" s="54">
        <f t="shared" si="0"/>
        <v>112.0530300865739</v>
      </c>
      <c r="L28" s="54">
        <f t="shared" si="1"/>
        <v>82.044853556485364</v>
      </c>
    </row>
    <row r="29" spans="2:12" x14ac:dyDescent="0.25">
      <c r="B29" s="11"/>
      <c r="C29" s="11">
        <v>64</v>
      </c>
      <c r="D29" s="11"/>
      <c r="E29" s="11"/>
      <c r="F29" s="59" t="s">
        <v>90</v>
      </c>
      <c r="G29" s="55">
        <f>G30</f>
        <v>0.2</v>
      </c>
      <c r="H29" s="55">
        <f t="shared" ref="H29:J29" si="4">H30</f>
        <v>10</v>
      </c>
      <c r="I29" s="55">
        <f t="shared" si="4"/>
        <v>10</v>
      </c>
      <c r="J29" s="55">
        <f t="shared" si="4"/>
        <v>0</v>
      </c>
      <c r="K29" s="54">
        <f t="shared" si="0"/>
        <v>0</v>
      </c>
      <c r="L29" s="54">
        <f t="shared" si="1"/>
        <v>0</v>
      </c>
    </row>
    <row r="30" spans="2:12" x14ac:dyDescent="0.25">
      <c r="B30" s="11"/>
      <c r="C30" s="11"/>
      <c r="D30" s="11">
        <v>641</v>
      </c>
      <c r="E30" s="11"/>
      <c r="F30" s="59" t="s">
        <v>91</v>
      </c>
      <c r="G30" s="55">
        <f>G31</f>
        <v>0.2</v>
      </c>
      <c r="H30" s="55">
        <f>H31</f>
        <v>10</v>
      </c>
      <c r="I30" s="55">
        <f>I31</f>
        <v>10</v>
      </c>
      <c r="J30" s="55">
        <f>J31</f>
        <v>0</v>
      </c>
      <c r="K30" s="54">
        <f t="shared" si="0"/>
        <v>0</v>
      </c>
      <c r="L30" s="54">
        <f t="shared" si="1"/>
        <v>0</v>
      </c>
    </row>
    <row r="31" spans="2:12" x14ac:dyDescent="0.25">
      <c r="B31" s="11"/>
      <c r="C31" s="11"/>
      <c r="D31" s="11"/>
      <c r="E31" s="11">
        <v>6413</v>
      </c>
      <c r="F31" s="52" t="s">
        <v>83</v>
      </c>
      <c r="G31" s="69">
        <v>0.2</v>
      </c>
      <c r="H31" s="53">
        <v>10</v>
      </c>
      <c r="I31" s="53">
        <v>10</v>
      </c>
      <c r="J31" s="109">
        <v>0</v>
      </c>
      <c r="K31" s="54">
        <f t="shared" si="0"/>
        <v>0</v>
      </c>
      <c r="L31" s="54">
        <f t="shared" si="1"/>
        <v>0</v>
      </c>
    </row>
    <row r="32" spans="2:12" ht="38.25" x14ac:dyDescent="0.25">
      <c r="B32" s="11"/>
      <c r="C32" s="11">
        <v>66</v>
      </c>
      <c r="D32" s="12"/>
      <c r="E32" s="12"/>
      <c r="F32" s="64" t="s">
        <v>95</v>
      </c>
      <c r="G32" s="55">
        <f>G33+G36</f>
        <v>4964.67</v>
      </c>
      <c r="H32" s="55">
        <f t="shared" ref="H32:J32" si="5">H33+H36</f>
        <v>43170</v>
      </c>
      <c r="I32" s="55">
        <f t="shared" si="5"/>
        <v>43170</v>
      </c>
      <c r="J32" s="55">
        <f t="shared" si="5"/>
        <v>5095.03</v>
      </c>
      <c r="K32" s="54">
        <f t="shared" si="0"/>
        <v>102.62575357475924</v>
      </c>
      <c r="L32" s="54">
        <f t="shared" si="1"/>
        <v>11.802246930738939</v>
      </c>
    </row>
    <row r="33" spans="2:12" ht="25.5" x14ac:dyDescent="0.25">
      <c r="B33" s="11"/>
      <c r="C33" s="19"/>
      <c r="D33" s="11">
        <v>661</v>
      </c>
      <c r="E33" s="12"/>
      <c r="F33" s="63" t="s">
        <v>31</v>
      </c>
      <c r="G33" s="55">
        <f>G34+G35</f>
        <v>4792.13</v>
      </c>
      <c r="H33" s="55">
        <f t="shared" ref="H33:J33" si="6">H34+H35</f>
        <v>39850</v>
      </c>
      <c r="I33" s="55">
        <f t="shared" si="6"/>
        <v>39850</v>
      </c>
      <c r="J33" s="55">
        <f t="shared" si="6"/>
        <v>4535.03</v>
      </c>
      <c r="K33" s="54">
        <f t="shared" si="0"/>
        <v>94.634953559273214</v>
      </c>
      <c r="L33" s="54">
        <f t="shared" si="1"/>
        <v>11.380250941028859</v>
      </c>
    </row>
    <row r="34" spans="2:12" x14ac:dyDescent="0.25">
      <c r="B34" s="11"/>
      <c r="C34" s="19"/>
      <c r="D34" s="12"/>
      <c r="E34" s="11">
        <v>6615</v>
      </c>
      <c r="F34" s="14" t="s">
        <v>81</v>
      </c>
      <c r="G34" s="69">
        <v>3317.13</v>
      </c>
      <c r="H34" s="53">
        <v>4000</v>
      </c>
      <c r="I34" s="53">
        <v>4000</v>
      </c>
      <c r="J34" s="92">
        <v>2994.1</v>
      </c>
      <c r="K34" s="54">
        <f t="shared" si="0"/>
        <v>90.261762427158416</v>
      </c>
      <c r="L34" s="54">
        <f t="shared" si="1"/>
        <v>74.852500000000006</v>
      </c>
    </row>
    <row r="35" spans="2:12" x14ac:dyDescent="0.25">
      <c r="B35" s="11"/>
      <c r="C35" s="19"/>
      <c r="D35" s="12"/>
      <c r="E35" s="11">
        <v>6615</v>
      </c>
      <c r="F35" s="14" t="s">
        <v>82</v>
      </c>
      <c r="G35" s="53">
        <v>1475</v>
      </c>
      <c r="H35" s="53">
        <v>35850</v>
      </c>
      <c r="I35" s="53">
        <v>35850</v>
      </c>
      <c r="J35" s="109">
        <v>1540.93</v>
      </c>
      <c r="K35" s="54">
        <f t="shared" si="0"/>
        <v>104.46983050847459</v>
      </c>
      <c r="L35" s="54">
        <f t="shared" si="1"/>
        <v>4.2982705718270573</v>
      </c>
    </row>
    <row r="36" spans="2:12" x14ac:dyDescent="0.25">
      <c r="B36" s="11"/>
      <c r="C36" s="19"/>
      <c r="D36" s="11">
        <v>663</v>
      </c>
      <c r="E36" s="12"/>
      <c r="F36" s="63" t="s">
        <v>94</v>
      </c>
      <c r="G36" s="55">
        <f>G37</f>
        <v>172.54</v>
      </c>
      <c r="H36" s="55">
        <f t="shared" ref="H36:J36" si="7">H37</f>
        <v>3320</v>
      </c>
      <c r="I36" s="55">
        <f t="shared" si="7"/>
        <v>3320</v>
      </c>
      <c r="J36" s="55">
        <f t="shared" si="7"/>
        <v>560</v>
      </c>
      <c r="K36" s="54">
        <f t="shared" si="0"/>
        <v>324.56242030833431</v>
      </c>
      <c r="L36" s="54">
        <f t="shared" si="1"/>
        <v>16.867469879518072</v>
      </c>
    </row>
    <row r="37" spans="2:12" ht="25.5" x14ac:dyDescent="0.25">
      <c r="B37" s="11"/>
      <c r="C37" s="19"/>
      <c r="D37" s="12"/>
      <c r="E37" s="11">
        <v>6631</v>
      </c>
      <c r="F37" s="14" t="s">
        <v>86</v>
      </c>
      <c r="G37" s="69">
        <v>172.54</v>
      </c>
      <c r="H37" s="53">
        <v>3320</v>
      </c>
      <c r="I37" s="53">
        <v>3320</v>
      </c>
      <c r="J37" s="96">
        <v>560</v>
      </c>
      <c r="K37" s="54">
        <f t="shared" si="0"/>
        <v>324.56242030833431</v>
      </c>
      <c r="L37" s="54">
        <f t="shared" si="1"/>
        <v>16.867469879518072</v>
      </c>
    </row>
    <row r="38" spans="2:12" ht="25.5" x14ac:dyDescent="0.25">
      <c r="B38" s="11"/>
      <c r="C38" s="19">
        <v>67</v>
      </c>
      <c r="D38" s="12"/>
      <c r="E38" s="11"/>
      <c r="F38" s="62" t="s">
        <v>92</v>
      </c>
      <c r="G38" s="55">
        <f>G39</f>
        <v>52123.229999999996</v>
      </c>
      <c r="H38" s="55">
        <f t="shared" ref="H38:J38" si="8">H39</f>
        <v>99846.29</v>
      </c>
      <c r="I38" s="55">
        <f t="shared" si="8"/>
        <v>99846.29</v>
      </c>
      <c r="J38" s="55">
        <f t="shared" si="8"/>
        <v>75919.69</v>
      </c>
      <c r="K38" s="54">
        <f t="shared" si="0"/>
        <v>145.65423132833482</v>
      </c>
      <c r="L38" s="54">
        <f t="shared" si="1"/>
        <v>76.036565805299333</v>
      </c>
    </row>
    <row r="39" spans="2:12" ht="25.5" x14ac:dyDescent="0.25">
      <c r="B39" s="11"/>
      <c r="C39" s="19"/>
      <c r="D39" s="12">
        <v>671</v>
      </c>
      <c r="E39" s="11"/>
      <c r="F39" s="61" t="s">
        <v>93</v>
      </c>
      <c r="G39" s="55">
        <f>G40+G41</f>
        <v>52123.229999999996</v>
      </c>
      <c r="H39" s="55">
        <f t="shared" ref="H39:J39" si="9">H40+H41</f>
        <v>99846.29</v>
      </c>
      <c r="I39" s="55">
        <f t="shared" si="9"/>
        <v>99846.29</v>
      </c>
      <c r="J39" s="55">
        <f t="shared" si="9"/>
        <v>75919.69</v>
      </c>
      <c r="K39" s="54">
        <f t="shared" si="0"/>
        <v>145.65423132833482</v>
      </c>
      <c r="L39" s="54">
        <f t="shared" si="1"/>
        <v>76.036565805299333</v>
      </c>
    </row>
    <row r="40" spans="2:12" x14ac:dyDescent="0.25">
      <c r="B40" s="11"/>
      <c r="C40" s="11"/>
      <c r="D40" s="12"/>
      <c r="E40" s="57">
        <v>6711</v>
      </c>
      <c r="F40" s="14" t="s">
        <v>84</v>
      </c>
      <c r="G40" s="69">
        <v>49011.81</v>
      </c>
      <c r="H40" s="53">
        <v>93646.29</v>
      </c>
      <c r="I40" s="53">
        <v>93646.29</v>
      </c>
      <c r="J40" s="92">
        <v>71481.23</v>
      </c>
      <c r="K40" s="54">
        <f t="shared" si="0"/>
        <v>145.8449096248435</v>
      </c>
      <c r="L40" s="54">
        <f t="shared" si="1"/>
        <v>76.331085833726036</v>
      </c>
    </row>
    <row r="41" spans="2:12" ht="24" customHeight="1" x14ac:dyDescent="0.25">
      <c r="B41" s="11"/>
      <c r="C41" s="11"/>
      <c r="D41" s="12"/>
      <c r="E41" s="57">
        <v>6711</v>
      </c>
      <c r="F41" s="14" t="s">
        <v>85</v>
      </c>
      <c r="G41" s="53">
        <v>3111.42</v>
      </c>
      <c r="H41" s="53">
        <v>6200</v>
      </c>
      <c r="I41" s="53">
        <v>6200</v>
      </c>
      <c r="J41" s="109">
        <v>4438.46</v>
      </c>
      <c r="K41" s="54">
        <f t="shared" si="0"/>
        <v>142.65062254533299</v>
      </c>
      <c r="L41" s="54">
        <f t="shared" si="1"/>
        <v>71.588064516129037</v>
      </c>
    </row>
    <row r="42" spans="2:12" x14ac:dyDescent="0.25">
      <c r="B42" s="19">
        <v>7</v>
      </c>
      <c r="C42" s="11"/>
      <c r="D42" s="12"/>
      <c r="E42" s="12"/>
      <c r="G42" s="70"/>
      <c r="H42" s="56"/>
      <c r="I42" s="56"/>
      <c r="J42" s="110"/>
      <c r="K42" s="54" t="e">
        <f t="shared" si="0"/>
        <v>#DIV/0!</v>
      </c>
      <c r="L42" s="54" t="e">
        <f t="shared" si="1"/>
        <v>#DIV/0!</v>
      </c>
    </row>
    <row r="43" spans="2:12" ht="30.75" customHeight="1" x14ac:dyDescent="0.25">
      <c r="B43" s="11"/>
      <c r="C43" s="11">
        <v>72</v>
      </c>
      <c r="D43" s="12"/>
      <c r="E43" s="12"/>
      <c r="F43" s="26" t="s">
        <v>20</v>
      </c>
      <c r="G43" s="55">
        <v>0</v>
      </c>
      <c r="H43" s="55">
        <v>0</v>
      </c>
      <c r="I43" s="55">
        <v>0</v>
      </c>
      <c r="J43" s="55">
        <v>0</v>
      </c>
      <c r="K43" s="54" t="e">
        <f t="shared" si="0"/>
        <v>#DIV/0!</v>
      </c>
      <c r="L43" s="54" t="e">
        <f t="shared" si="1"/>
        <v>#DIV/0!</v>
      </c>
    </row>
    <row r="44" spans="2:12" x14ac:dyDescent="0.25">
      <c r="B44" s="11"/>
      <c r="C44" s="11"/>
      <c r="D44" s="11">
        <v>721</v>
      </c>
      <c r="E44" s="11"/>
      <c r="F44" s="26" t="s">
        <v>32</v>
      </c>
      <c r="G44" s="55">
        <v>0</v>
      </c>
      <c r="H44" s="55">
        <v>0</v>
      </c>
      <c r="I44" s="55">
        <v>0</v>
      </c>
      <c r="J44" s="55">
        <v>0</v>
      </c>
      <c r="K44" s="54" t="e">
        <f t="shared" si="0"/>
        <v>#DIV/0!</v>
      </c>
      <c r="L44" s="54" t="e">
        <f t="shared" si="1"/>
        <v>#DIV/0!</v>
      </c>
    </row>
    <row r="45" spans="2:12" x14ac:dyDescent="0.25">
      <c r="B45" s="11"/>
      <c r="C45" s="11"/>
      <c r="D45" s="11"/>
      <c r="E45" s="11">
        <v>7211</v>
      </c>
      <c r="F45" s="26" t="s">
        <v>33</v>
      </c>
      <c r="G45" s="53">
        <v>0</v>
      </c>
      <c r="H45" s="53">
        <v>0</v>
      </c>
      <c r="I45" s="53">
        <v>0</v>
      </c>
      <c r="J45" s="109">
        <v>0</v>
      </c>
      <c r="K45" s="54" t="e">
        <f t="shared" si="0"/>
        <v>#DIV/0!</v>
      </c>
      <c r="L45" s="54" t="e">
        <f t="shared" si="1"/>
        <v>#DIV/0!</v>
      </c>
    </row>
    <row r="46" spans="2:12" x14ac:dyDescent="0.25">
      <c r="B46" s="11">
        <v>9</v>
      </c>
      <c r="C46" s="11"/>
      <c r="D46" s="11"/>
      <c r="E46" s="11"/>
      <c r="F46" s="60" t="s">
        <v>87</v>
      </c>
      <c r="G46" s="55">
        <v>36485.269999999997</v>
      </c>
      <c r="H46" s="55">
        <v>14600</v>
      </c>
      <c r="I46" s="55">
        <v>14600</v>
      </c>
      <c r="J46" s="108">
        <v>1107.3399999999999</v>
      </c>
      <c r="K46" s="54">
        <f t="shared" si="0"/>
        <v>3.0350330421016478</v>
      </c>
      <c r="L46" s="54">
        <f t="shared" si="1"/>
        <v>7.5845205479452042</v>
      </c>
    </row>
    <row r="47" spans="2:12" x14ac:dyDescent="0.25">
      <c r="B47" s="11"/>
      <c r="C47" s="11">
        <v>92</v>
      </c>
      <c r="D47" s="11"/>
      <c r="E47" s="11"/>
      <c r="F47" s="60" t="s">
        <v>87</v>
      </c>
      <c r="G47" s="55">
        <v>36485.269999999997</v>
      </c>
      <c r="H47" s="55">
        <v>14600</v>
      </c>
      <c r="I47" s="55">
        <v>14600</v>
      </c>
      <c r="J47" s="108">
        <v>1107.3399999999999</v>
      </c>
      <c r="K47" s="54">
        <f t="shared" si="0"/>
        <v>3.0350330421016478</v>
      </c>
      <c r="L47" s="54">
        <f t="shared" si="1"/>
        <v>7.5845205479452042</v>
      </c>
    </row>
    <row r="48" spans="2:12" x14ac:dyDescent="0.25">
      <c r="B48" s="11"/>
      <c r="C48" s="11"/>
      <c r="D48" s="11">
        <v>922</v>
      </c>
      <c r="E48" s="11"/>
      <c r="F48" s="60" t="s">
        <v>87</v>
      </c>
      <c r="G48" s="55">
        <v>36485.269999999997</v>
      </c>
      <c r="H48" s="55">
        <v>14600</v>
      </c>
      <c r="I48" s="55">
        <v>14600</v>
      </c>
      <c r="J48" s="108">
        <v>1107.3399999999999</v>
      </c>
      <c r="K48" s="54">
        <f t="shared" si="0"/>
        <v>3.0350330421016478</v>
      </c>
      <c r="L48" s="54">
        <f t="shared" si="1"/>
        <v>7.5845205479452042</v>
      </c>
    </row>
    <row r="49" spans="2:12" x14ac:dyDescent="0.25">
      <c r="B49" s="11"/>
      <c r="C49" s="11"/>
      <c r="D49" s="11"/>
      <c r="E49" s="11">
        <v>9221</v>
      </c>
      <c r="F49" s="26" t="s">
        <v>88</v>
      </c>
      <c r="G49" s="53">
        <v>36485.269999999997</v>
      </c>
      <c r="H49" s="53">
        <v>14600</v>
      </c>
      <c r="I49" s="53">
        <v>14600</v>
      </c>
      <c r="J49" s="109">
        <v>1107.3399999999999</v>
      </c>
      <c r="K49" s="54">
        <f t="shared" si="0"/>
        <v>3.0350330421016478</v>
      </c>
      <c r="L49" s="54">
        <f t="shared" si="1"/>
        <v>7.5845205479452042</v>
      </c>
    </row>
    <row r="51" spans="2:12" ht="18" x14ac:dyDescent="0.25">
      <c r="B51" s="3"/>
      <c r="C51" s="3"/>
      <c r="D51" s="3"/>
      <c r="E51" s="3"/>
      <c r="F51" s="3"/>
      <c r="G51" s="3"/>
      <c r="H51" s="3"/>
      <c r="I51" s="3"/>
      <c r="J51" s="107"/>
      <c r="K51" s="4"/>
      <c r="L51" s="4"/>
    </row>
    <row r="52" spans="2:12" ht="36.75" customHeight="1" x14ac:dyDescent="0.25">
      <c r="B52" s="165" t="s">
        <v>7</v>
      </c>
      <c r="C52" s="166"/>
      <c r="D52" s="166"/>
      <c r="E52" s="166"/>
      <c r="F52" s="167"/>
      <c r="G52" s="39" t="s">
        <v>21</v>
      </c>
      <c r="H52" s="39" t="s">
        <v>57</v>
      </c>
      <c r="I52" s="39" t="s">
        <v>54</v>
      </c>
      <c r="J52" s="2" t="s">
        <v>22</v>
      </c>
      <c r="K52" s="39" t="s">
        <v>23</v>
      </c>
      <c r="L52" s="39" t="s">
        <v>55</v>
      </c>
    </row>
    <row r="53" spans="2:12" x14ac:dyDescent="0.25">
      <c r="B53" s="162">
        <v>1</v>
      </c>
      <c r="C53" s="163"/>
      <c r="D53" s="163"/>
      <c r="E53" s="163"/>
      <c r="F53" s="164"/>
      <c r="G53" s="41">
        <v>2</v>
      </c>
      <c r="H53" s="41">
        <v>3</v>
      </c>
      <c r="I53" s="41">
        <v>4</v>
      </c>
      <c r="J53" s="35">
        <v>5</v>
      </c>
      <c r="K53" s="41" t="s">
        <v>38</v>
      </c>
      <c r="L53" s="41" t="s">
        <v>39</v>
      </c>
    </row>
    <row r="54" spans="2:12" x14ac:dyDescent="0.25">
      <c r="B54" s="10"/>
      <c r="C54" s="10"/>
      <c r="D54" s="10"/>
      <c r="E54" s="10"/>
      <c r="F54" s="10" t="s">
        <v>52</v>
      </c>
      <c r="G54" s="72">
        <f>G55+G107</f>
        <v>555569.94999999995</v>
      </c>
      <c r="H54" s="72">
        <f>H55+H107</f>
        <v>1250916.29</v>
      </c>
      <c r="I54" s="72">
        <f>I55+I107</f>
        <v>1250916.29</v>
      </c>
      <c r="J54" s="111">
        <f>J55+J108</f>
        <v>638691.07999999984</v>
      </c>
      <c r="K54" s="81">
        <f>J54/G54*100</f>
        <v>114.9614157497179</v>
      </c>
      <c r="L54" s="81">
        <f>J54/I54*100</f>
        <v>51.057859355241099</v>
      </c>
    </row>
    <row r="55" spans="2:12" x14ac:dyDescent="0.25">
      <c r="B55" s="10">
        <v>3</v>
      </c>
      <c r="C55" s="10"/>
      <c r="D55" s="10"/>
      <c r="E55" s="10"/>
      <c r="F55" s="10" t="s">
        <v>4</v>
      </c>
      <c r="G55" s="72">
        <f>G58+G59+G61+G64+G65+G68+G69+G70+G73+G74+G75+G76+G77+G81+G82+G83+G84+G85+G86+G87+G88+G89+G91+G93+G95+G96+G97+G98+G101+G102+G105</f>
        <v>553705.72</v>
      </c>
      <c r="H55" s="72">
        <f>H56+H66+H99+H103</f>
        <v>1243876.29</v>
      </c>
      <c r="I55" s="72">
        <f>I56+I66+I99+I103</f>
        <v>1243876.29</v>
      </c>
      <c r="J55" s="111">
        <f>J58+J59+J61+J64+J65+J68+J69+J70+J73+J74+J75+J76+J77+J79+J81+J82+J83+J84+J85+J86+J88+J89+J93+J94+J95+J96+J97+J98+J101+J102+J105+J106</f>
        <v>637591.84999999986</v>
      </c>
      <c r="K55" s="81">
        <f t="shared" ref="K55:K113" si="10">J55/G55*100</f>
        <v>115.14994824326537</v>
      </c>
      <c r="L55" s="81">
        <f t="shared" ref="L55:L113" si="11">J55/I55*100</f>
        <v>51.258461562925994</v>
      </c>
    </row>
    <row r="56" spans="2:12" x14ac:dyDescent="0.25">
      <c r="B56" s="10"/>
      <c r="C56" s="14">
        <v>31</v>
      </c>
      <c r="D56" s="14"/>
      <c r="E56" s="14"/>
      <c r="F56" s="10" t="s">
        <v>5</v>
      </c>
      <c r="G56" s="72">
        <v>468475.15</v>
      </c>
      <c r="H56" s="72">
        <f>H57+H60+H62</f>
        <v>1070410</v>
      </c>
      <c r="I56" s="72">
        <f>I57+I60+I62</f>
        <v>1070410</v>
      </c>
      <c r="J56" s="111">
        <v>528687.06999999995</v>
      </c>
      <c r="K56" s="81">
        <f t="shared" si="10"/>
        <v>112.85274576463659</v>
      </c>
      <c r="L56" s="81">
        <f t="shared" si="11"/>
        <v>49.391080987658931</v>
      </c>
    </row>
    <row r="57" spans="2:12" x14ac:dyDescent="0.25">
      <c r="B57" s="11"/>
      <c r="C57" s="11"/>
      <c r="D57" s="11">
        <v>311</v>
      </c>
      <c r="E57" s="11"/>
      <c r="F57" s="19" t="s">
        <v>34</v>
      </c>
      <c r="G57" s="72">
        <f>G58+G59</f>
        <v>391176.45</v>
      </c>
      <c r="H57" s="72">
        <f>H58+H59</f>
        <v>889230</v>
      </c>
      <c r="I57" s="72">
        <f>I58+I59</f>
        <v>889230</v>
      </c>
      <c r="J57" s="111">
        <f>J58+J59</f>
        <v>435711.61000000004</v>
      </c>
      <c r="K57" s="81">
        <f t="shared" si="10"/>
        <v>111.38492871950754</v>
      </c>
      <c r="L57" s="81">
        <f t="shared" si="11"/>
        <v>48.998752853592435</v>
      </c>
    </row>
    <row r="58" spans="2:12" x14ac:dyDescent="0.25">
      <c r="B58" s="11"/>
      <c r="C58" s="11"/>
      <c r="D58" s="11"/>
      <c r="E58" s="11">
        <v>3111</v>
      </c>
      <c r="F58" s="11" t="s">
        <v>35</v>
      </c>
      <c r="G58" s="77">
        <v>370955.74</v>
      </c>
      <c r="H58" s="71">
        <v>869230</v>
      </c>
      <c r="I58" s="71">
        <v>869230</v>
      </c>
      <c r="J58" s="103">
        <v>412125.71</v>
      </c>
      <c r="K58" s="81">
        <f t="shared" si="10"/>
        <v>111.09835097847522</v>
      </c>
      <c r="L58" s="81">
        <f t="shared" si="11"/>
        <v>47.412734259056869</v>
      </c>
    </row>
    <row r="59" spans="2:12" x14ac:dyDescent="0.25">
      <c r="B59" s="11"/>
      <c r="C59" s="11"/>
      <c r="D59" s="11"/>
      <c r="E59" s="11">
        <v>3113</v>
      </c>
      <c r="F59" s="65" t="s">
        <v>96</v>
      </c>
      <c r="G59" s="77">
        <v>20220.71</v>
      </c>
      <c r="H59" s="71">
        <v>20000</v>
      </c>
      <c r="I59" s="71">
        <v>20000</v>
      </c>
      <c r="J59" s="103">
        <v>23585.9</v>
      </c>
      <c r="K59" s="81">
        <f t="shared" si="10"/>
        <v>116.6422939649498</v>
      </c>
      <c r="L59" s="81">
        <f t="shared" si="11"/>
        <v>117.9295</v>
      </c>
    </row>
    <row r="60" spans="2:12" x14ac:dyDescent="0.25">
      <c r="B60" s="11"/>
      <c r="C60" s="11"/>
      <c r="D60" s="11">
        <v>312</v>
      </c>
      <c r="E60" s="11"/>
      <c r="F60" s="65" t="s">
        <v>97</v>
      </c>
      <c r="G60" s="72">
        <f>G61</f>
        <v>13735.68</v>
      </c>
      <c r="H60" s="72">
        <f>H61</f>
        <v>37160</v>
      </c>
      <c r="I60" s="72">
        <f>I61</f>
        <v>37160</v>
      </c>
      <c r="J60" s="112">
        <f>J61</f>
        <v>21224.720000000001</v>
      </c>
      <c r="K60" s="81">
        <f t="shared" si="10"/>
        <v>154.52252818935796</v>
      </c>
      <c r="L60" s="81">
        <f t="shared" si="11"/>
        <v>57.11711517761033</v>
      </c>
    </row>
    <row r="61" spans="2:12" x14ac:dyDescent="0.25">
      <c r="B61" s="11"/>
      <c r="C61" s="11"/>
      <c r="D61" s="11"/>
      <c r="E61" s="11">
        <v>3121</v>
      </c>
      <c r="F61" s="65" t="s">
        <v>97</v>
      </c>
      <c r="G61" s="77">
        <v>13735.68</v>
      </c>
      <c r="H61" s="71">
        <v>37160</v>
      </c>
      <c r="I61" s="71">
        <v>37160</v>
      </c>
      <c r="J61" s="103">
        <v>21224.720000000001</v>
      </c>
      <c r="K61" s="81">
        <f t="shared" si="10"/>
        <v>154.52252818935796</v>
      </c>
      <c r="L61" s="81">
        <f t="shared" si="11"/>
        <v>57.11711517761033</v>
      </c>
    </row>
    <row r="62" spans="2:12" x14ac:dyDescent="0.25">
      <c r="B62" s="11"/>
      <c r="C62" s="11"/>
      <c r="D62" s="11">
        <v>313</v>
      </c>
      <c r="E62" s="11"/>
      <c r="F62" s="65" t="s">
        <v>98</v>
      </c>
      <c r="G62" s="72">
        <f>G63+G64+G65</f>
        <v>63563.02</v>
      </c>
      <c r="H62" s="72">
        <f>H63+H64+H65</f>
        <v>144020</v>
      </c>
      <c r="I62" s="72">
        <f>I63+I64+I65</f>
        <v>144020</v>
      </c>
      <c r="J62" s="112">
        <f>J63+J64+J65</f>
        <v>71750.740000000005</v>
      </c>
      <c r="K62" s="81">
        <f t="shared" si="10"/>
        <v>112.88126335092323</v>
      </c>
      <c r="L62" s="81">
        <f t="shared" si="11"/>
        <v>49.819983335647834</v>
      </c>
    </row>
    <row r="63" spans="2:12" x14ac:dyDescent="0.25">
      <c r="B63" s="11"/>
      <c r="C63" s="11"/>
      <c r="D63" s="11"/>
      <c r="E63" s="11">
        <v>3131</v>
      </c>
      <c r="F63" s="65" t="s">
        <v>99</v>
      </c>
      <c r="G63" s="8">
        <v>0</v>
      </c>
      <c r="H63" s="71">
        <v>0</v>
      </c>
      <c r="I63" s="71">
        <v>0</v>
      </c>
      <c r="J63" s="113">
        <v>0</v>
      </c>
      <c r="K63" s="81" t="e">
        <f t="shared" si="10"/>
        <v>#DIV/0!</v>
      </c>
      <c r="L63" s="81" t="e">
        <f t="shared" si="11"/>
        <v>#DIV/0!</v>
      </c>
    </row>
    <row r="64" spans="2:12" x14ac:dyDescent="0.25">
      <c r="B64" s="11"/>
      <c r="C64" s="11"/>
      <c r="D64" s="11"/>
      <c r="E64" s="11">
        <v>3132</v>
      </c>
      <c r="F64" s="65" t="s">
        <v>100</v>
      </c>
      <c r="G64" s="77">
        <v>63427.56</v>
      </c>
      <c r="H64" s="71">
        <v>143940</v>
      </c>
      <c r="I64" s="71">
        <v>143940</v>
      </c>
      <c r="J64" s="103">
        <v>71728.42</v>
      </c>
      <c r="K64" s="81">
        <f t="shared" si="10"/>
        <v>113.08715012842998</v>
      </c>
      <c r="L64" s="81">
        <f t="shared" si="11"/>
        <v>49.832166180352921</v>
      </c>
    </row>
    <row r="65" spans="2:12" ht="25.5" x14ac:dyDescent="0.25">
      <c r="B65" s="11"/>
      <c r="C65" s="11"/>
      <c r="D65" s="11"/>
      <c r="E65" s="11">
        <v>3133</v>
      </c>
      <c r="F65" s="65" t="s">
        <v>101</v>
      </c>
      <c r="G65" s="77">
        <v>135.46</v>
      </c>
      <c r="H65" s="71">
        <v>80</v>
      </c>
      <c r="I65" s="71">
        <v>80</v>
      </c>
      <c r="J65" s="103">
        <v>22.32</v>
      </c>
      <c r="K65" s="81">
        <f t="shared" si="10"/>
        <v>16.477188838033367</v>
      </c>
      <c r="L65" s="81">
        <f t="shared" si="11"/>
        <v>27.900000000000002</v>
      </c>
    </row>
    <row r="66" spans="2:12" x14ac:dyDescent="0.25">
      <c r="B66" s="11"/>
      <c r="C66" s="11">
        <v>32</v>
      </c>
      <c r="D66" s="12"/>
      <c r="E66" s="12"/>
      <c r="F66" s="19" t="s">
        <v>12</v>
      </c>
      <c r="G66" s="78">
        <v>81600.240000000005</v>
      </c>
      <c r="H66" s="72">
        <f>H67+H72+H80+H90+H92</f>
        <v>170466.29</v>
      </c>
      <c r="I66" s="72">
        <f>I67+I72+I80+I90+I92</f>
        <v>170466.29</v>
      </c>
      <c r="J66" s="111">
        <v>105875.73</v>
      </c>
      <c r="K66" s="81">
        <f t="shared" si="10"/>
        <v>129.74928750209557</v>
      </c>
      <c r="L66" s="81">
        <f t="shared" si="11"/>
        <v>62.109482173865572</v>
      </c>
    </row>
    <row r="67" spans="2:12" x14ac:dyDescent="0.25">
      <c r="B67" s="11"/>
      <c r="C67" s="11"/>
      <c r="D67" s="11">
        <v>321</v>
      </c>
      <c r="E67" s="11"/>
      <c r="F67" s="19" t="s">
        <v>36</v>
      </c>
      <c r="G67" s="72">
        <f>G68+G69+G70+G71</f>
        <v>22558.710000000003</v>
      </c>
      <c r="H67" s="72">
        <f>H68+H69+H70+H71</f>
        <v>48636.29</v>
      </c>
      <c r="I67" s="72">
        <f>I68+I69+I70+I71</f>
        <v>48636.29</v>
      </c>
      <c r="J67" s="111">
        <f>J68+J69+J70</f>
        <v>28507.599999999999</v>
      </c>
      <c r="K67" s="81">
        <f t="shared" si="10"/>
        <v>126.37070116154689</v>
      </c>
      <c r="L67" s="81">
        <f t="shared" si="11"/>
        <v>58.613845751803836</v>
      </c>
    </row>
    <row r="68" spans="2:12" x14ac:dyDescent="0.25">
      <c r="B68" s="11"/>
      <c r="C68" s="19"/>
      <c r="D68" s="11"/>
      <c r="E68" s="11">
        <v>3211</v>
      </c>
      <c r="F68" s="26" t="s">
        <v>37</v>
      </c>
      <c r="G68" s="77">
        <v>3693.56</v>
      </c>
      <c r="H68" s="71">
        <v>9420</v>
      </c>
      <c r="I68" s="71">
        <v>9420</v>
      </c>
      <c r="J68" s="103">
        <v>6855.34</v>
      </c>
      <c r="K68" s="81">
        <f t="shared" si="10"/>
        <v>185.60250814931936</v>
      </c>
      <c r="L68" s="81">
        <f t="shared" si="11"/>
        <v>72.774309978768585</v>
      </c>
    </row>
    <row r="69" spans="2:12" ht="24" customHeight="1" x14ac:dyDescent="0.25">
      <c r="B69" s="11"/>
      <c r="C69" s="19"/>
      <c r="D69" s="11"/>
      <c r="E69" s="11">
        <v>3212</v>
      </c>
      <c r="F69" s="65" t="s">
        <v>102</v>
      </c>
      <c r="G69" s="77">
        <v>18705.88</v>
      </c>
      <c r="H69" s="71">
        <v>37886.29</v>
      </c>
      <c r="I69" s="71">
        <v>37886.29</v>
      </c>
      <c r="J69" s="103">
        <v>20903.509999999998</v>
      </c>
      <c r="K69" s="81">
        <f t="shared" si="10"/>
        <v>111.74833795576578</v>
      </c>
      <c r="L69" s="81">
        <f t="shared" si="11"/>
        <v>55.174338791156373</v>
      </c>
    </row>
    <row r="70" spans="2:12" x14ac:dyDescent="0.25">
      <c r="B70" s="11"/>
      <c r="C70" s="19"/>
      <c r="D70" s="11"/>
      <c r="E70" s="11">
        <v>3213</v>
      </c>
      <c r="F70" s="65" t="s">
        <v>103</v>
      </c>
      <c r="G70" s="77">
        <v>159.27000000000001</v>
      </c>
      <c r="H70" s="71">
        <v>1330</v>
      </c>
      <c r="I70" s="71">
        <v>1330</v>
      </c>
      <c r="J70" s="103">
        <v>748.75</v>
      </c>
      <c r="K70" s="81">
        <f t="shared" si="10"/>
        <v>470.11364349846173</v>
      </c>
      <c r="L70" s="81">
        <f t="shared" si="11"/>
        <v>56.296992481203013</v>
      </c>
    </row>
    <row r="71" spans="2:12" x14ac:dyDescent="0.25">
      <c r="B71" s="11"/>
      <c r="C71" s="19"/>
      <c r="D71" s="11"/>
      <c r="E71" s="11">
        <v>3214</v>
      </c>
      <c r="F71" s="65" t="s">
        <v>104</v>
      </c>
      <c r="G71" s="8">
        <v>0</v>
      </c>
      <c r="H71" s="71">
        <v>0</v>
      </c>
      <c r="I71" s="71">
        <v>0</v>
      </c>
      <c r="J71" s="113">
        <v>0</v>
      </c>
      <c r="K71" s="81" t="e">
        <f t="shared" si="10"/>
        <v>#DIV/0!</v>
      </c>
      <c r="L71" s="81" t="e">
        <f t="shared" si="11"/>
        <v>#DIV/0!</v>
      </c>
    </row>
    <row r="72" spans="2:12" x14ac:dyDescent="0.25">
      <c r="B72" s="11"/>
      <c r="C72" s="19"/>
      <c r="D72" s="11">
        <v>322</v>
      </c>
      <c r="E72" s="11"/>
      <c r="F72" s="66" t="s">
        <v>105</v>
      </c>
      <c r="G72" s="72">
        <f>G73+G74+G75+G76+G77+G78+G79</f>
        <v>19248.390000000003</v>
      </c>
      <c r="H72" s="72">
        <f>H73+H74+H75+H76+H77+H78+H79</f>
        <v>48680</v>
      </c>
      <c r="I72" s="72">
        <f>I73+I74+I75+I76+I77+I78+I79</f>
        <v>48680</v>
      </c>
      <c r="J72" s="111">
        <f>J73+J74+J75+J76+J77+J78+J79</f>
        <v>27518.76</v>
      </c>
      <c r="K72" s="81">
        <f t="shared" si="10"/>
        <v>142.96655460534618</v>
      </c>
      <c r="L72" s="81">
        <f t="shared" si="11"/>
        <v>56.529909613804428</v>
      </c>
    </row>
    <row r="73" spans="2:12" x14ac:dyDescent="0.25">
      <c r="B73" s="11"/>
      <c r="C73" s="19"/>
      <c r="D73" s="11"/>
      <c r="E73" s="11">
        <v>3221</v>
      </c>
      <c r="F73" s="65" t="s">
        <v>106</v>
      </c>
      <c r="G73" s="77">
        <v>5851.55</v>
      </c>
      <c r="H73" s="71">
        <v>14530</v>
      </c>
      <c r="I73" s="71">
        <v>14530</v>
      </c>
      <c r="J73" s="103">
        <v>6920.83</v>
      </c>
      <c r="K73" s="81">
        <f t="shared" si="10"/>
        <v>118.27344891524467</v>
      </c>
      <c r="L73" s="81">
        <f t="shared" si="11"/>
        <v>47.631314521679286</v>
      </c>
    </row>
    <row r="74" spans="2:12" x14ac:dyDescent="0.25">
      <c r="B74" s="11"/>
      <c r="C74" s="19"/>
      <c r="D74" s="11"/>
      <c r="E74" s="11">
        <v>3222</v>
      </c>
      <c r="F74" s="65" t="s">
        <v>107</v>
      </c>
      <c r="G74" s="77">
        <v>2031.59</v>
      </c>
      <c r="H74" s="71">
        <v>3500</v>
      </c>
      <c r="I74" s="71">
        <v>3500</v>
      </c>
      <c r="J74" s="103">
        <v>4093.47</v>
      </c>
      <c r="K74" s="81">
        <f t="shared" si="10"/>
        <v>201.49095043783439</v>
      </c>
      <c r="L74" s="81">
        <f t="shared" si="11"/>
        <v>116.95628571428571</v>
      </c>
    </row>
    <row r="75" spans="2:12" x14ac:dyDescent="0.25">
      <c r="B75" s="11"/>
      <c r="C75" s="19"/>
      <c r="D75" s="11"/>
      <c r="E75" s="11">
        <v>3223</v>
      </c>
      <c r="F75" s="65" t="s">
        <v>108</v>
      </c>
      <c r="G75" s="77">
        <v>9778.31</v>
      </c>
      <c r="H75" s="71">
        <v>23620</v>
      </c>
      <c r="I75" s="71">
        <v>23620</v>
      </c>
      <c r="J75" s="103">
        <v>14652.44</v>
      </c>
      <c r="K75" s="81">
        <f t="shared" si="10"/>
        <v>149.84634359107045</v>
      </c>
      <c r="L75" s="81">
        <f t="shared" si="11"/>
        <v>62.034038950042337</v>
      </c>
    </row>
    <row r="76" spans="2:12" ht="29.25" customHeight="1" x14ac:dyDescent="0.25">
      <c r="B76" s="11"/>
      <c r="C76" s="19"/>
      <c r="D76" s="11"/>
      <c r="E76" s="11">
        <v>3224</v>
      </c>
      <c r="F76" s="65" t="s">
        <v>109</v>
      </c>
      <c r="G76" s="77">
        <v>1233.9000000000001</v>
      </c>
      <c r="H76" s="71">
        <v>5970</v>
      </c>
      <c r="I76" s="71">
        <v>5970</v>
      </c>
      <c r="J76" s="103">
        <v>1725.37</v>
      </c>
      <c r="K76" s="81">
        <f t="shared" si="10"/>
        <v>139.83061836453518</v>
      </c>
      <c r="L76" s="81">
        <f t="shared" si="11"/>
        <v>28.900670016750418</v>
      </c>
    </row>
    <row r="77" spans="2:12" x14ac:dyDescent="0.25">
      <c r="B77" s="11"/>
      <c r="C77" s="19"/>
      <c r="D77" s="11"/>
      <c r="E77" s="11">
        <v>3225</v>
      </c>
      <c r="F77" s="65" t="s">
        <v>110</v>
      </c>
      <c r="G77" s="77">
        <v>353.04</v>
      </c>
      <c r="H77" s="71">
        <v>530</v>
      </c>
      <c r="I77" s="71">
        <v>530</v>
      </c>
      <c r="J77" s="114">
        <v>27.86</v>
      </c>
      <c r="K77" s="81">
        <f t="shared" si="10"/>
        <v>7.8914570586902322</v>
      </c>
      <c r="L77" s="81">
        <f t="shared" si="11"/>
        <v>5.2566037735849056</v>
      </c>
    </row>
    <row r="78" spans="2:12" x14ac:dyDescent="0.25">
      <c r="B78" s="11"/>
      <c r="C78" s="19"/>
      <c r="D78" s="11"/>
      <c r="E78" s="11">
        <v>3226</v>
      </c>
      <c r="F78" s="65" t="s">
        <v>111</v>
      </c>
      <c r="G78" s="8">
        <v>0</v>
      </c>
      <c r="H78" s="71">
        <v>0</v>
      </c>
      <c r="I78" s="71">
        <v>0</v>
      </c>
      <c r="J78" s="113">
        <v>0</v>
      </c>
      <c r="K78" s="81" t="e">
        <f t="shared" si="10"/>
        <v>#DIV/0!</v>
      </c>
      <c r="L78" s="81" t="e">
        <f t="shared" si="11"/>
        <v>#DIV/0!</v>
      </c>
    </row>
    <row r="79" spans="2:12" x14ac:dyDescent="0.25">
      <c r="B79" s="11"/>
      <c r="C79" s="19"/>
      <c r="D79" s="11"/>
      <c r="E79" s="11">
        <v>3227</v>
      </c>
      <c r="F79" s="65" t="s">
        <v>112</v>
      </c>
      <c r="G79" s="8">
        <v>0</v>
      </c>
      <c r="H79" s="71">
        <v>530</v>
      </c>
      <c r="I79" s="71">
        <v>530</v>
      </c>
      <c r="J79" s="96">
        <v>98.79</v>
      </c>
      <c r="K79" s="81" t="e">
        <f t="shared" si="10"/>
        <v>#DIV/0!</v>
      </c>
      <c r="L79" s="81">
        <f t="shared" si="11"/>
        <v>18.639622641509433</v>
      </c>
    </row>
    <row r="80" spans="2:12" x14ac:dyDescent="0.25">
      <c r="B80" s="11"/>
      <c r="C80" s="19"/>
      <c r="D80" s="11">
        <v>323</v>
      </c>
      <c r="E80" s="11"/>
      <c r="F80" s="66" t="s">
        <v>113</v>
      </c>
      <c r="G80" s="72">
        <f>G81+G82+G83+G84+G85+G86+G87+G88+G89</f>
        <v>21404.37</v>
      </c>
      <c r="H80" s="72">
        <f>H81+H82+H83+H84+H85+H86+H87+H88+H89</f>
        <v>48470</v>
      </c>
      <c r="I80" s="72">
        <f>I81+I82+I83+I84+I85+I86+I87+I88+I89</f>
        <v>48470</v>
      </c>
      <c r="J80" s="111">
        <f>J81+J82+J83+J84+J85+J86+J87+J88+J89</f>
        <v>30090.399999999998</v>
      </c>
      <c r="K80" s="81">
        <f t="shared" si="10"/>
        <v>140.58063843972047</v>
      </c>
      <c r="L80" s="81">
        <f t="shared" si="11"/>
        <v>62.080462141530838</v>
      </c>
    </row>
    <row r="81" spans="2:12" x14ac:dyDescent="0.25">
      <c r="B81" s="11"/>
      <c r="C81" s="19"/>
      <c r="D81" s="11"/>
      <c r="E81" s="11">
        <v>3231</v>
      </c>
      <c r="F81" s="65" t="s">
        <v>114</v>
      </c>
      <c r="G81" s="77">
        <v>1144</v>
      </c>
      <c r="H81" s="71">
        <v>2790</v>
      </c>
      <c r="I81" s="71">
        <v>2790</v>
      </c>
      <c r="J81" s="96">
        <v>1318.25</v>
      </c>
      <c r="K81" s="81">
        <f t="shared" si="10"/>
        <v>115.23164335664336</v>
      </c>
      <c r="L81" s="81">
        <f t="shared" si="11"/>
        <v>47.249103942652333</v>
      </c>
    </row>
    <row r="82" spans="2:12" x14ac:dyDescent="0.25">
      <c r="B82" s="11"/>
      <c r="C82" s="19"/>
      <c r="D82" s="11"/>
      <c r="E82" s="11">
        <v>3232</v>
      </c>
      <c r="F82" s="65" t="s">
        <v>115</v>
      </c>
      <c r="G82" s="77">
        <v>1441.45</v>
      </c>
      <c r="H82" s="71">
        <v>3320</v>
      </c>
      <c r="I82" s="71">
        <v>3320</v>
      </c>
      <c r="J82" s="96">
        <v>1526.48</v>
      </c>
      <c r="K82" s="81">
        <f t="shared" si="10"/>
        <v>105.89892122515523</v>
      </c>
      <c r="L82" s="81">
        <f t="shared" si="11"/>
        <v>45.978313253012047</v>
      </c>
    </row>
    <row r="83" spans="2:12" x14ac:dyDescent="0.25">
      <c r="B83" s="11"/>
      <c r="C83" s="19"/>
      <c r="D83" s="11"/>
      <c r="E83" s="11">
        <v>3233</v>
      </c>
      <c r="F83" s="65" t="s">
        <v>116</v>
      </c>
      <c r="G83" s="77">
        <v>1191.72</v>
      </c>
      <c r="H83" s="71">
        <v>200</v>
      </c>
      <c r="I83" s="71">
        <v>200</v>
      </c>
      <c r="J83" s="96">
        <v>63.72</v>
      </c>
      <c r="K83" s="81">
        <f t="shared" si="10"/>
        <v>5.3468935656026586</v>
      </c>
      <c r="L83" s="81">
        <f t="shared" si="11"/>
        <v>31.86</v>
      </c>
    </row>
    <row r="84" spans="2:12" x14ac:dyDescent="0.25">
      <c r="B84" s="11"/>
      <c r="C84" s="19"/>
      <c r="D84" s="11"/>
      <c r="E84" s="11">
        <v>3234</v>
      </c>
      <c r="F84" s="65" t="s">
        <v>117</v>
      </c>
      <c r="G84" s="77">
        <v>3320.52</v>
      </c>
      <c r="H84" s="71">
        <v>5710</v>
      </c>
      <c r="I84" s="71">
        <v>5710</v>
      </c>
      <c r="J84" s="96">
        <v>4379.08</v>
      </c>
      <c r="K84" s="81">
        <f t="shared" si="10"/>
        <v>131.87934419910135</v>
      </c>
      <c r="L84" s="81">
        <f t="shared" si="11"/>
        <v>76.691418563922937</v>
      </c>
    </row>
    <row r="85" spans="2:12" x14ac:dyDescent="0.25">
      <c r="B85" s="11"/>
      <c r="C85" s="19"/>
      <c r="D85" s="11"/>
      <c r="E85" s="11">
        <v>3235</v>
      </c>
      <c r="F85" s="65" t="s">
        <v>118</v>
      </c>
      <c r="G85" s="77">
        <v>10916.45</v>
      </c>
      <c r="H85" s="71">
        <v>26280</v>
      </c>
      <c r="I85" s="71">
        <v>26280</v>
      </c>
      <c r="J85" s="96">
        <v>15340.63</v>
      </c>
      <c r="K85" s="81">
        <f t="shared" si="10"/>
        <v>140.5276440601111</v>
      </c>
      <c r="L85" s="81">
        <f t="shared" si="11"/>
        <v>58.373782343987827</v>
      </c>
    </row>
    <row r="86" spans="2:12" x14ac:dyDescent="0.25">
      <c r="B86" s="11"/>
      <c r="C86" s="19"/>
      <c r="D86" s="11"/>
      <c r="E86" s="11">
        <v>3236</v>
      </c>
      <c r="F86" s="65" t="s">
        <v>119</v>
      </c>
      <c r="G86" s="77">
        <v>1373.68</v>
      </c>
      <c r="H86" s="71">
        <v>3250</v>
      </c>
      <c r="I86" s="71">
        <v>3250</v>
      </c>
      <c r="J86" s="96">
        <v>2389.0100000000002</v>
      </c>
      <c r="K86" s="81">
        <f t="shared" si="10"/>
        <v>173.91313843107565</v>
      </c>
      <c r="L86" s="81">
        <f t="shared" si="11"/>
        <v>73.50800000000001</v>
      </c>
    </row>
    <row r="87" spans="2:12" x14ac:dyDescent="0.25">
      <c r="B87" s="11"/>
      <c r="C87" s="19"/>
      <c r="D87" s="11"/>
      <c r="E87" s="11">
        <v>3237</v>
      </c>
      <c r="F87" s="65" t="s">
        <v>120</v>
      </c>
      <c r="G87" s="77">
        <v>201.44</v>
      </c>
      <c r="H87" s="71">
        <v>400</v>
      </c>
      <c r="I87" s="71">
        <v>400</v>
      </c>
      <c r="J87" s="113">
        <v>0</v>
      </c>
      <c r="K87" s="81">
        <f t="shared" si="10"/>
        <v>0</v>
      </c>
      <c r="L87" s="81">
        <f t="shared" si="11"/>
        <v>0</v>
      </c>
    </row>
    <row r="88" spans="2:12" x14ac:dyDescent="0.25">
      <c r="B88" s="11"/>
      <c r="C88" s="19"/>
      <c r="D88" s="11"/>
      <c r="E88" s="11">
        <v>3238</v>
      </c>
      <c r="F88" s="65" t="s">
        <v>121</v>
      </c>
      <c r="G88" s="77">
        <v>1030.3399999999999</v>
      </c>
      <c r="H88" s="71">
        <v>2660</v>
      </c>
      <c r="I88" s="71">
        <v>2660</v>
      </c>
      <c r="J88" s="96">
        <v>1329.51</v>
      </c>
      <c r="K88" s="81">
        <f t="shared" si="10"/>
        <v>129.03604635363084</v>
      </c>
      <c r="L88" s="81">
        <f t="shared" si="11"/>
        <v>49.981578947368419</v>
      </c>
    </row>
    <row r="89" spans="2:12" x14ac:dyDescent="0.25">
      <c r="B89" s="11"/>
      <c r="C89" s="19"/>
      <c r="D89" s="11"/>
      <c r="E89" s="11">
        <v>3239</v>
      </c>
      <c r="F89" s="65" t="s">
        <v>122</v>
      </c>
      <c r="G89" s="77">
        <v>784.77</v>
      </c>
      <c r="H89" s="71">
        <v>3860</v>
      </c>
      <c r="I89" s="71">
        <v>3860</v>
      </c>
      <c r="J89" s="96">
        <v>3743.72</v>
      </c>
      <c r="K89" s="81">
        <f t="shared" si="10"/>
        <v>477.04677803687707</v>
      </c>
      <c r="L89" s="81">
        <f t="shared" si="11"/>
        <v>96.98756476683937</v>
      </c>
    </row>
    <row r="90" spans="2:12" ht="24" customHeight="1" x14ac:dyDescent="0.25">
      <c r="B90" s="11"/>
      <c r="C90" s="19"/>
      <c r="D90" s="11">
        <v>324</v>
      </c>
      <c r="E90" s="11"/>
      <c r="F90" s="66" t="s">
        <v>123</v>
      </c>
      <c r="G90" s="79">
        <f>G91</f>
        <v>9.06</v>
      </c>
      <c r="H90" s="72">
        <f>H91</f>
        <v>70</v>
      </c>
      <c r="I90" s="72">
        <f>I91</f>
        <v>70</v>
      </c>
      <c r="J90" s="115">
        <f>J91</f>
        <v>0</v>
      </c>
      <c r="K90" s="81">
        <f t="shared" si="10"/>
        <v>0</v>
      </c>
      <c r="L90" s="81">
        <f t="shared" si="11"/>
        <v>0</v>
      </c>
    </row>
    <row r="91" spans="2:12" x14ac:dyDescent="0.25">
      <c r="B91" s="11"/>
      <c r="C91" s="19"/>
      <c r="D91" s="11"/>
      <c r="E91" s="11">
        <v>3241</v>
      </c>
      <c r="F91" s="74" t="s">
        <v>123</v>
      </c>
      <c r="G91" s="77">
        <v>9.06</v>
      </c>
      <c r="H91" s="71">
        <v>70</v>
      </c>
      <c r="I91" s="71">
        <v>70</v>
      </c>
      <c r="J91" s="113">
        <v>0</v>
      </c>
      <c r="K91" s="81">
        <f t="shared" si="10"/>
        <v>0</v>
      </c>
      <c r="L91" s="81">
        <f t="shared" si="11"/>
        <v>0</v>
      </c>
    </row>
    <row r="92" spans="2:12" x14ac:dyDescent="0.25">
      <c r="B92" s="11"/>
      <c r="C92" s="19"/>
      <c r="D92" s="11">
        <v>329</v>
      </c>
      <c r="E92" s="11"/>
      <c r="F92" s="66" t="s">
        <v>124</v>
      </c>
      <c r="G92" s="72">
        <f>G93+G94+G95+G96+G97+G98</f>
        <v>18379.71</v>
      </c>
      <c r="H92" s="72">
        <f>H93+H94+H95+H96+H97+H98</f>
        <v>24610</v>
      </c>
      <c r="I92" s="72">
        <f>I93+I94+I95+I96+I97+I98</f>
        <v>24610</v>
      </c>
      <c r="J92" s="111">
        <f>J93+J94+J95+J96+J97+J98</f>
        <v>19758.97</v>
      </c>
      <c r="K92" s="81">
        <f t="shared" si="10"/>
        <v>107.504253331527</v>
      </c>
      <c r="L92" s="81">
        <f t="shared" si="11"/>
        <v>80.288378707842341</v>
      </c>
    </row>
    <row r="93" spans="2:12" x14ac:dyDescent="0.25">
      <c r="B93" s="11"/>
      <c r="C93" s="19"/>
      <c r="D93" s="11"/>
      <c r="E93" s="11">
        <v>3292</v>
      </c>
      <c r="F93" s="65" t="s">
        <v>125</v>
      </c>
      <c r="G93" s="77">
        <v>1495.52</v>
      </c>
      <c r="H93" s="71">
        <v>1590</v>
      </c>
      <c r="I93" s="71">
        <v>1590</v>
      </c>
      <c r="J93" s="96">
        <v>1567.2</v>
      </c>
      <c r="K93" s="81">
        <f t="shared" si="10"/>
        <v>104.79298170536002</v>
      </c>
      <c r="L93" s="81">
        <f t="shared" si="11"/>
        <v>98.566037735849051</v>
      </c>
    </row>
    <row r="94" spans="2:12" x14ac:dyDescent="0.25">
      <c r="B94" s="11"/>
      <c r="C94" s="19"/>
      <c r="D94" s="11"/>
      <c r="E94" s="11">
        <v>3293</v>
      </c>
      <c r="F94" s="65" t="s">
        <v>126</v>
      </c>
      <c r="G94" s="8">
        <v>0</v>
      </c>
      <c r="H94" s="71">
        <v>470</v>
      </c>
      <c r="I94" s="71">
        <v>470</v>
      </c>
      <c r="J94" s="96">
        <v>3330</v>
      </c>
      <c r="K94" s="81" t="e">
        <f t="shared" si="10"/>
        <v>#DIV/0!</v>
      </c>
      <c r="L94" s="81">
        <f t="shared" si="11"/>
        <v>708.51063829787233</v>
      </c>
    </row>
    <row r="95" spans="2:12" x14ac:dyDescent="0.25">
      <c r="B95" s="11"/>
      <c r="C95" s="19"/>
      <c r="D95" s="11"/>
      <c r="E95" s="11">
        <v>3294</v>
      </c>
      <c r="F95" s="65" t="s">
        <v>127</v>
      </c>
      <c r="G95" s="77">
        <v>107.51</v>
      </c>
      <c r="H95" s="71">
        <v>70</v>
      </c>
      <c r="I95" s="71">
        <v>70</v>
      </c>
      <c r="J95" s="96">
        <v>142</v>
      </c>
      <c r="K95" s="81">
        <f t="shared" si="10"/>
        <v>132.08073667565807</v>
      </c>
      <c r="L95" s="81">
        <f t="shared" si="11"/>
        <v>202.85714285714283</v>
      </c>
    </row>
    <row r="96" spans="2:12" x14ac:dyDescent="0.25">
      <c r="B96" s="11"/>
      <c r="C96" s="19"/>
      <c r="D96" s="11"/>
      <c r="E96" s="11">
        <v>3295</v>
      </c>
      <c r="F96" s="65" t="s">
        <v>128</v>
      </c>
      <c r="G96" s="77">
        <v>1722.08</v>
      </c>
      <c r="H96" s="71">
        <v>3390</v>
      </c>
      <c r="I96" s="71">
        <v>3390</v>
      </c>
      <c r="J96" s="96">
        <v>1347.36</v>
      </c>
      <c r="K96" s="81">
        <f t="shared" si="10"/>
        <v>78.240267583387521</v>
      </c>
      <c r="L96" s="81">
        <f t="shared" si="11"/>
        <v>39.745132743362824</v>
      </c>
    </row>
    <row r="97" spans="2:12" x14ac:dyDescent="0.25">
      <c r="B97" s="11"/>
      <c r="C97" s="19"/>
      <c r="D97" s="11"/>
      <c r="E97" s="11">
        <v>3296</v>
      </c>
      <c r="F97" s="65" t="s">
        <v>129</v>
      </c>
      <c r="G97" s="77">
        <v>5391.86</v>
      </c>
      <c r="H97" s="71">
        <v>2130</v>
      </c>
      <c r="I97" s="71">
        <v>2130</v>
      </c>
      <c r="J97" s="96">
        <v>580.66</v>
      </c>
      <c r="K97" s="81">
        <f t="shared" si="10"/>
        <v>10.769196529583484</v>
      </c>
      <c r="L97" s="81">
        <f t="shared" si="11"/>
        <v>27.261032863849767</v>
      </c>
    </row>
    <row r="98" spans="2:12" x14ac:dyDescent="0.25">
      <c r="B98" s="11"/>
      <c r="C98" s="19"/>
      <c r="D98" s="11"/>
      <c r="E98" s="11">
        <v>3299</v>
      </c>
      <c r="F98" s="65" t="s">
        <v>130</v>
      </c>
      <c r="G98" s="77">
        <v>9662.74</v>
      </c>
      <c r="H98" s="71">
        <v>16960</v>
      </c>
      <c r="I98" s="71">
        <v>16960</v>
      </c>
      <c r="J98" s="96">
        <v>12791.75</v>
      </c>
      <c r="K98" s="81">
        <f t="shared" si="10"/>
        <v>132.3822228477637</v>
      </c>
      <c r="L98" s="81">
        <f t="shared" si="11"/>
        <v>75.423054245283012</v>
      </c>
    </row>
    <row r="99" spans="2:12" x14ac:dyDescent="0.25">
      <c r="B99" s="11"/>
      <c r="C99" s="19">
        <v>34</v>
      </c>
      <c r="D99" s="11"/>
      <c r="E99" s="11"/>
      <c r="F99" s="62" t="s">
        <v>131</v>
      </c>
      <c r="G99" s="72">
        <f>G100</f>
        <v>3424.36</v>
      </c>
      <c r="H99" s="72">
        <f>H100</f>
        <v>3000</v>
      </c>
      <c r="I99" s="72">
        <f>I100</f>
        <v>3000</v>
      </c>
      <c r="J99" s="111">
        <f>J100</f>
        <v>1046.03</v>
      </c>
      <c r="K99" s="81">
        <f t="shared" si="10"/>
        <v>30.546729899893698</v>
      </c>
      <c r="L99" s="81">
        <f t="shared" si="11"/>
        <v>34.867666666666665</v>
      </c>
    </row>
    <row r="100" spans="2:12" x14ac:dyDescent="0.25">
      <c r="B100" s="11"/>
      <c r="C100" s="19"/>
      <c r="D100" s="11">
        <v>343</v>
      </c>
      <c r="E100" s="11"/>
      <c r="F100" s="66" t="s">
        <v>134</v>
      </c>
      <c r="G100" s="72">
        <f>G101+G102</f>
        <v>3424.36</v>
      </c>
      <c r="H100" s="72">
        <f>H101+H102</f>
        <v>3000</v>
      </c>
      <c r="I100" s="72">
        <f>I101+I102</f>
        <v>3000</v>
      </c>
      <c r="J100" s="111">
        <f>J101+J102</f>
        <v>1046.03</v>
      </c>
      <c r="K100" s="81">
        <f t="shared" si="10"/>
        <v>30.546729899893698</v>
      </c>
      <c r="L100" s="81">
        <f t="shared" si="11"/>
        <v>34.867666666666665</v>
      </c>
    </row>
    <row r="101" spans="2:12" x14ac:dyDescent="0.25">
      <c r="B101" s="11"/>
      <c r="C101" s="19"/>
      <c r="D101" s="11"/>
      <c r="E101" s="68">
        <v>3431</v>
      </c>
      <c r="F101" s="67" t="s">
        <v>132</v>
      </c>
      <c r="G101" s="77">
        <v>390.85</v>
      </c>
      <c r="H101" s="71">
        <v>1000</v>
      </c>
      <c r="I101" s="71">
        <v>1000</v>
      </c>
      <c r="J101" s="96">
        <v>454.89</v>
      </c>
      <c r="K101" s="81">
        <f t="shared" si="10"/>
        <v>116.38480235384418</v>
      </c>
      <c r="L101" s="81">
        <f t="shared" si="11"/>
        <v>45.488999999999997</v>
      </c>
    </row>
    <row r="102" spans="2:12" x14ac:dyDescent="0.25">
      <c r="B102" s="11"/>
      <c r="C102" s="19"/>
      <c r="D102" s="11"/>
      <c r="E102" s="11">
        <v>3433</v>
      </c>
      <c r="F102" s="65" t="s">
        <v>133</v>
      </c>
      <c r="G102" s="77">
        <v>3033.51</v>
      </c>
      <c r="H102" s="71">
        <v>2000</v>
      </c>
      <c r="I102" s="71">
        <v>2000</v>
      </c>
      <c r="J102" s="96">
        <v>591.14</v>
      </c>
      <c r="K102" s="81">
        <f t="shared" si="10"/>
        <v>19.486996911168909</v>
      </c>
      <c r="L102" s="81">
        <f t="shared" si="11"/>
        <v>29.556999999999999</v>
      </c>
    </row>
    <row r="103" spans="2:12" x14ac:dyDescent="0.25">
      <c r="B103" s="11"/>
      <c r="C103" s="19">
        <v>38</v>
      </c>
      <c r="D103" s="11"/>
      <c r="E103" s="11"/>
      <c r="F103" s="66" t="s">
        <v>136</v>
      </c>
      <c r="G103" s="72">
        <f>G104</f>
        <v>205.97</v>
      </c>
      <c r="H103" s="72">
        <v>0</v>
      </c>
      <c r="I103" s="72">
        <v>0</v>
      </c>
      <c r="J103" s="113"/>
      <c r="K103" s="81">
        <f t="shared" si="10"/>
        <v>0</v>
      </c>
      <c r="L103" s="81" t="e">
        <f t="shared" si="11"/>
        <v>#DIV/0!</v>
      </c>
    </row>
    <row r="104" spans="2:12" x14ac:dyDescent="0.25">
      <c r="B104" s="11"/>
      <c r="C104" s="19"/>
      <c r="D104" s="11">
        <v>381</v>
      </c>
      <c r="E104" s="11"/>
      <c r="F104" s="66" t="s">
        <v>94</v>
      </c>
      <c r="G104" s="72">
        <f>G105+G106</f>
        <v>205.97</v>
      </c>
      <c r="H104" s="71">
        <v>0</v>
      </c>
      <c r="I104" s="71">
        <v>0</v>
      </c>
      <c r="J104" s="113"/>
      <c r="K104" s="81">
        <f t="shared" si="10"/>
        <v>0</v>
      </c>
      <c r="L104" s="81" t="e">
        <f t="shared" si="11"/>
        <v>#DIV/0!</v>
      </c>
    </row>
    <row r="105" spans="2:12" x14ac:dyDescent="0.25">
      <c r="B105" s="11"/>
      <c r="C105" s="19"/>
      <c r="D105" s="11"/>
      <c r="E105" s="11">
        <v>3811</v>
      </c>
      <c r="F105" s="65" t="s">
        <v>135</v>
      </c>
      <c r="G105" s="77">
        <v>205.97</v>
      </c>
      <c r="H105" s="71">
        <v>0</v>
      </c>
      <c r="I105" s="71">
        <v>0</v>
      </c>
      <c r="J105" s="96">
        <v>800</v>
      </c>
      <c r="K105" s="81">
        <f t="shared" si="10"/>
        <v>388.4060785551294</v>
      </c>
      <c r="L105" s="81" t="e">
        <f t="shared" si="11"/>
        <v>#DIV/0!</v>
      </c>
    </row>
    <row r="106" spans="2:12" x14ac:dyDescent="0.25">
      <c r="B106" s="11"/>
      <c r="C106" s="19"/>
      <c r="D106" s="11"/>
      <c r="E106" s="11">
        <v>3812</v>
      </c>
      <c r="F106" s="74" t="s">
        <v>137</v>
      </c>
      <c r="G106" s="77">
        <v>0</v>
      </c>
      <c r="H106" s="71">
        <v>0</v>
      </c>
      <c r="I106" s="71">
        <v>0</v>
      </c>
      <c r="J106" s="96">
        <v>1183.02</v>
      </c>
      <c r="K106" s="81" t="e">
        <f t="shared" si="10"/>
        <v>#DIV/0!</v>
      </c>
      <c r="L106" s="81" t="e">
        <f t="shared" si="11"/>
        <v>#DIV/0!</v>
      </c>
    </row>
    <row r="107" spans="2:12" x14ac:dyDescent="0.25">
      <c r="B107" s="13">
        <v>4</v>
      </c>
      <c r="C107" s="13"/>
      <c r="D107" s="13"/>
      <c r="E107" s="13"/>
      <c r="F107" s="17" t="s">
        <v>6</v>
      </c>
      <c r="G107" s="72">
        <f>G108</f>
        <v>1864.23</v>
      </c>
      <c r="H107" s="72">
        <f>H108</f>
        <v>7040</v>
      </c>
      <c r="I107" s="72">
        <f>I108</f>
        <v>7040</v>
      </c>
      <c r="J107" s="112">
        <f>J108</f>
        <v>1099.23</v>
      </c>
      <c r="K107" s="81">
        <f t="shared" si="10"/>
        <v>58.964290886854087</v>
      </c>
      <c r="L107" s="81">
        <f t="shared" si="11"/>
        <v>15.614062500000001</v>
      </c>
    </row>
    <row r="108" spans="2:12" ht="27.75" customHeight="1" x14ac:dyDescent="0.25">
      <c r="B108" s="14"/>
      <c r="C108" s="14">
        <v>42</v>
      </c>
      <c r="D108" s="14"/>
      <c r="E108" s="14"/>
      <c r="F108" s="80" t="s">
        <v>138</v>
      </c>
      <c r="G108" s="72">
        <v>1864.23</v>
      </c>
      <c r="H108" s="72">
        <f>H109+H112</f>
        <v>7040</v>
      </c>
      <c r="I108" s="72">
        <f>I109+I112</f>
        <v>7040</v>
      </c>
      <c r="J108" s="112">
        <v>1099.23</v>
      </c>
      <c r="K108" s="81">
        <f t="shared" si="10"/>
        <v>58.964290886854087</v>
      </c>
      <c r="L108" s="81">
        <f t="shared" si="11"/>
        <v>15.614062500000001</v>
      </c>
    </row>
    <row r="109" spans="2:12" x14ac:dyDescent="0.25">
      <c r="B109" s="14"/>
      <c r="C109" s="14"/>
      <c r="D109" s="11">
        <v>422</v>
      </c>
      <c r="E109" s="11"/>
      <c r="F109" s="76" t="s">
        <v>142</v>
      </c>
      <c r="G109" s="72">
        <v>1864.23</v>
      </c>
      <c r="H109" s="72">
        <f>H111+H110</f>
        <v>5050</v>
      </c>
      <c r="I109" s="72">
        <f>I111+I110</f>
        <v>5050</v>
      </c>
      <c r="J109" s="112">
        <v>1099.23</v>
      </c>
      <c r="K109" s="81">
        <f t="shared" si="10"/>
        <v>58.964290886854087</v>
      </c>
      <c r="L109" s="81">
        <f t="shared" si="11"/>
        <v>21.766930693069309</v>
      </c>
    </row>
    <row r="110" spans="2:12" x14ac:dyDescent="0.25">
      <c r="B110" s="14"/>
      <c r="C110" s="14"/>
      <c r="D110" s="11"/>
      <c r="E110" s="11">
        <v>4221</v>
      </c>
      <c r="F110" s="74" t="s">
        <v>139</v>
      </c>
      <c r="G110" s="71">
        <v>999.14</v>
      </c>
      <c r="H110" s="71">
        <v>3190</v>
      </c>
      <c r="I110" s="71">
        <v>3190</v>
      </c>
      <c r="J110" s="116">
        <v>658.7</v>
      </c>
      <c r="K110" s="81">
        <f t="shared" si="10"/>
        <v>65.926696959385083</v>
      </c>
      <c r="L110" s="81">
        <f t="shared" si="11"/>
        <v>20.648902821316618</v>
      </c>
    </row>
    <row r="111" spans="2:12" x14ac:dyDescent="0.25">
      <c r="B111" s="14"/>
      <c r="C111" s="14"/>
      <c r="D111" s="11"/>
      <c r="E111" s="11">
        <v>4227</v>
      </c>
      <c r="F111" s="75" t="s">
        <v>140</v>
      </c>
      <c r="G111" s="71">
        <v>865.09</v>
      </c>
      <c r="H111" s="71">
        <v>1860</v>
      </c>
      <c r="I111" s="71">
        <v>1860</v>
      </c>
      <c r="J111" s="116">
        <v>135.97</v>
      </c>
      <c r="K111" s="81">
        <f t="shared" si="10"/>
        <v>15.717439803951033</v>
      </c>
      <c r="L111" s="81">
        <f t="shared" si="11"/>
        <v>7.3102150537634412</v>
      </c>
    </row>
    <row r="112" spans="2:12" ht="27.75" customHeight="1" x14ac:dyDescent="0.25">
      <c r="B112" s="14"/>
      <c r="C112" s="14"/>
      <c r="D112" s="11">
        <v>424</v>
      </c>
      <c r="E112" s="11"/>
      <c r="F112" s="76" t="s">
        <v>141</v>
      </c>
      <c r="G112" s="72">
        <v>0</v>
      </c>
      <c r="H112" s="72">
        <f>H113</f>
        <v>1990</v>
      </c>
      <c r="I112" s="72">
        <f>I113</f>
        <v>1990</v>
      </c>
      <c r="J112" s="112">
        <v>304.56</v>
      </c>
      <c r="K112" s="81" t="e">
        <f t="shared" si="10"/>
        <v>#DIV/0!</v>
      </c>
      <c r="L112" s="81">
        <f t="shared" si="11"/>
        <v>15.304522613065327</v>
      </c>
    </row>
    <row r="113" spans="2:12" x14ac:dyDescent="0.25">
      <c r="B113" s="14"/>
      <c r="C113" s="14"/>
      <c r="D113" s="11"/>
      <c r="E113" s="11">
        <v>4241</v>
      </c>
      <c r="F113" s="74" t="s">
        <v>143</v>
      </c>
      <c r="G113" s="71">
        <v>0</v>
      </c>
      <c r="H113" s="71">
        <v>1990</v>
      </c>
      <c r="I113" s="71">
        <v>1990</v>
      </c>
      <c r="J113" s="116">
        <v>304.56</v>
      </c>
      <c r="K113" s="81" t="e">
        <f t="shared" si="10"/>
        <v>#DIV/0!</v>
      </c>
      <c r="L113" s="81">
        <f t="shared" si="11"/>
        <v>15.304522613065327</v>
      </c>
    </row>
    <row r="116" spans="2:12" ht="15" customHeight="1" x14ac:dyDescent="0.25">
      <c r="B116" s="34"/>
      <c r="C116" s="34"/>
      <c r="D116" s="34"/>
      <c r="E116" s="34"/>
      <c r="F116" s="34"/>
      <c r="G116" s="34"/>
      <c r="H116" s="34"/>
      <c r="I116" s="34"/>
      <c r="J116" s="105"/>
      <c r="K116" s="34"/>
      <c r="L116" s="34"/>
    </row>
    <row r="117" spans="2:12" ht="25.5" customHeight="1" x14ac:dyDescent="0.25">
      <c r="B117" s="34"/>
      <c r="C117" s="176" t="s">
        <v>245</v>
      </c>
      <c r="D117" s="176"/>
      <c r="E117" s="34"/>
      <c r="F117" s="34"/>
      <c r="G117" s="34"/>
      <c r="H117" s="34"/>
      <c r="I117" s="34"/>
      <c r="J117" s="154" t="s">
        <v>243</v>
      </c>
      <c r="K117" s="154"/>
      <c r="L117" s="34"/>
    </row>
    <row r="118" spans="2:12" ht="4.5" customHeight="1" x14ac:dyDescent="0.25">
      <c r="B118" s="34"/>
      <c r="C118" s="34"/>
      <c r="D118" s="34"/>
      <c r="E118" s="34"/>
      <c r="F118" s="34"/>
      <c r="G118" s="34"/>
      <c r="H118" s="34"/>
      <c r="I118" s="34"/>
      <c r="J118" s="105"/>
      <c r="K118" s="34"/>
      <c r="L118" s="34"/>
    </row>
    <row r="119" spans="2:12" ht="17.25" x14ac:dyDescent="0.3">
      <c r="C119" s="177" t="s">
        <v>246</v>
      </c>
    </row>
    <row r="120" spans="2:12" ht="17.25" x14ac:dyDescent="0.25">
      <c r="J120" s="154" t="s">
        <v>244</v>
      </c>
      <c r="K120" s="154"/>
    </row>
  </sheetData>
  <protectedRanges>
    <protectedRange algorithmName="SHA-512" hashValue="R8frfBQ/MhInQYm+jLEgMwgPwCkrGPIUaxyIFLRSCn/+fIsUU6bmJDax/r7gTh2PEAEvgODYwg0rRRjqSM/oww==" saltValue="tbZzHO5lCNHCDH5y3XGZag==" spinCount="100000" sqref="F29" name="Range1"/>
    <protectedRange algorithmName="SHA-512" hashValue="R8frfBQ/MhInQYm+jLEgMwgPwCkrGPIUaxyIFLRSCn/+fIsUU6bmJDax/r7gTh2PEAEvgODYwg0rRRjqSM/oww==" saltValue="tbZzHO5lCNHCDH5y3XGZag==" spinCount="100000" sqref="F30" name="Range1_1"/>
    <protectedRange algorithmName="SHA-512" hashValue="R8frfBQ/MhInQYm+jLEgMwgPwCkrGPIUaxyIFLRSCn/+fIsUU6bmJDax/r7gTh2PEAEvgODYwg0rRRjqSM/oww==" saltValue="tbZzHO5lCNHCDH5y3XGZag==" spinCount="100000" sqref="F38" name="Range1_2"/>
    <protectedRange algorithmName="SHA-512" hashValue="R8frfBQ/MhInQYm+jLEgMwgPwCkrGPIUaxyIFLRSCn/+fIsUU6bmJDax/r7gTh2PEAEvgODYwg0rRRjqSM/oww==" saltValue="tbZzHO5lCNHCDH5y3XGZag==" spinCount="100000" sqref="F39" name="Range1_3"/>
    <protectedRange algorithmName="SHA-512" hashValue="R8frfBQ/MhInQYm+jLEgMwgPwCkrGPIUaxyIFLRSCn/+fIsUU6bmJDax/r7gTh2PEAEvgODYwg0rRRjqSM/oww==" saltValue="tbZzHO5lCNHCDH5y3XGZag==" spinCount="100000" sqref="F36" name="Range1_4"/>
    <protectedRange algorithmName="SHA-512" hashValue="R8frfBQ/MhInQYm+jLEgMwgPwCkrGPIUaxyIFLRSCn/+fIsUU6bmJDax/r7gTh2PEAEvgODYwg0rRRjqSM/oww==" saltValue="tbZzHO5lCNHCDH5y3XGZag==" spinCount="100000" sqref="F32" name="Range1_5"/>
    <protectedRange algorithmName="SHA-512" hashValue="R8frfBQ/MhInQYm+jLEgMwgPwCkrGPIUaxyIFLRSCn/+fIsUU6bmJDax/r7gTh2PEAEvgODYwg0rRRjqSM/oww==" saltValue="tbZzHO5lCNHCDH5y3XGZag==" spinCount="100000" sqref="F33" name="Range1_7"/>
    <protectedRange algorithmName="SHA-512" hashValue="R8frfBQ/MhInQYm+jLEgMwgPwCkrGPIUaxyIFLRSCn/+fIsUU6bmJDax/r7gTh2PEAEvgODYwg0rRRjqSM/oww==" saltValue="tbZzHO5lCNHCDH5y3XGZag==" spinCount="100000" sqref="F59" name="Range1_8"/>
    <protectedRange algorithmName="SHA-512" hashValue="R8frfBQ/MhInQYm+jLEgMwgPwCkrGPIUaxyIFLRSCn/+fIsUU6bmJDax/r7gTh2PEAEvgODYwg0rRRjqSM/oww==" saltValue="tbZzHO5lCNHCDH5y3XGZag==" spinCount="100000" sqref="F60" name="Range1_9"/>
    <protectedRange algorithmName="SHA-512" hashValue="R8frfBQ/MhInQYm+jLEgMwgPwCkrGPIUaxyIFLRSCn/+fIsUU6bmJDax/r7gTh2PEAEvgODYwg0rRRjqSM/oww==" saltValue="tbZzHO5lCNHCDH5y3XGZag==" spinCount="100000" sqref="F61" name="Range1_10"/>
    <protectedRange algorithmName="SHA-512" hashValue="R8frfBQ/MhInQYm+jLEgMwgPwCkrGPIUaxyIFLRSCn/+fIsUU6bmJDax/r7gTh2PEAEvgODYwg0rRRjqSM/oww==" saltValue="tbZzHO5lCNHCDH5y3XGZag==" spinCount="100000" sqref="F62" name="Range1_11"/>
    <protectedRange algorithmName="SHA-512" hashValue="R8frfBQ/MhInQYm+jLEgMwgPwCkrGPIUaxyIFLRSCn/+fIsUU6bmJDax/r7gTh2PEAEvgODYwg0rRRjqSM/oww==" saltValue="tbZzHO5lCNHCDH5y3XGZag==" spinCount="100000" sqref="F63" name="Range1_12"/>
    <protectedRange algorithmName="SHA-512" hashValue="R8frfBQ/MhInQYm+jLEgMwgPwCkrGPIUaxyIFLRSCn/+fIsUU6bmJDax/r7gTh2PEAEvgODYwg0rRRjqSM/oww==" saltValue="tbZzHO5lCNHCDH5y3XGZag==" spinCount="100000" sqref="F64" name="Range1_13"/>
    <protectedRange algorithmName="SHA-512" hashValue="R8frfBQ/MhInQYm+jLEgMwgPwCkrGPIUaxyIFLRSCn/+fIsUU6bmJDax/r7gTh2PEAEvgODYwg0rRRjqSM/oww==" saltValue="tbZzHO5lCNHCDH5y3XGZag==" spinCount="100000" sqref="F65" name="Range1_14"/>
    <protectedRange algorithmName="SHA-512" hashValue="R8frfBQ/MhInQYm+jLEgMwgPwCkrGPIUaxyIFLRSCn/+fIsUU6bmJDax/r7gTh2PEAEvgODYwg0rRRjqSM/oww==" saltValue="tbZzHO5lCNHCDH5y3XGZag==" spinCount="100000" sqref="F69" name="Range1_15"/>
    <protectedRange algorithmName="SHA-512" hashValue="R8frfBQ/MhInQYm+jLEgMwgPwCkrGPIUaxyIFLRSCn/+fIsUU6bmJDax/r7gTh2PEAEvgODYwg0rRRjqSM/oww==" saltValue="tbZzHO5lCNHCDH5y3XGZag==" spinCount="100000" sqref="F72" name="Range1_17"/>
    <protectedRange algorithmName="SHA-512" hashValue="R8frfBQ/MhInQYm+jLEgMwgPwCkrGPIUaxyIFLRSCn/+fIsUU6bmJDax/r7gTh2PEAEvgODYwg0rRRjqSM/oww==" saltValue="tbZzHO5lCNHCDH5y3XGZag==" spinCount="100000" sqref="F70" name="Range1_18"/>
    <protectedRange algorithmName="SHA-512" hashValue="R8frfBQ/MhInQYm+jLEgMwgPwCkrGPIUaxyIFLRSCn/+fIsUU6bmJDax/r7gTh2PEAEvgODYwg0rRRjqSM/oww==" saltValue="tbZzHO5lCNHCDH5y3XGZag==" spinCount="100000" sqref="F71" name="Range1_19"/>
    <protectedRange algorithmName="SHA-512" hashValue="R8frfBQ/MhInQYm+jLEgMwgPwCkrGPIUaxyIFLRSCn/+fIsUU6bmJDax/r7gTh2PEAEvgODYwg0rRRjqSM/oww==" saltValue="tbZzHO5lCNHCDH5y3XGZag==" spinCount="100000" sqref="F73" name="Range1_20"/>
    <protectedRange algorithmName="SHA-512" hashValue="R8frfBQ/MhInQYm+jLEgMwgPwCkrGPIUaxyIFLRSCn/+fIsUU6bmJDax/r7gTh2PEAEvgODYwg0rRRjqSM/oww==" saltValue="tbZzHO5lCNHCDH5y3XGZag==" spinCount="100000" sqref="F74" name="Range1_21"/>
    <protectedRange algorithmName="SHA-512" hashValue="R8frfBQ/MhInQYm+jLEgMwgPwCkrGPIUaxyIFLRSCn/+fIsUU6bmJDax/r7gTh2PEAEvgODYwg0rRRjqSM/oww==" saltValue="tbZzHO5lCNHCDH5y3XGZag==" spinCount="100000" sqref="F75" name="Range1_22"/>
    <protectedRange algorithmName="SHA-512" hashValue="R8frfBQ/MhInQYm+jLEgMwgPwCkrGPIUaxyIFLRSCn/+fIsUU6bmJDax/r7gTh2PEAEvgODYwg0rRRjqSM/oww==" saltValue="tbZzHO5lCNHCDH5y3XGZag==" spinCount="100000" sqref="F76" name="Range1_23"/>
    <protectedRange algorithmName="SHA-512" hashValue="R8frfBQ/MhInQYm+jLEgMwgPwCkrGPIUaxyIFLRSCn/+fIsUU6bmJDax/r7gTh2PEAEvgODYwg0rRRjqSM/oww==" saltValue="tbZzHO5lCNHCDH5y3XGZag==" spinCount="100000" sqref="F77" name="Range1_25"/>
    <protectedRange algorithmName="SHA-512" hashValue="R8frfBQ/MhInQYm+jLEgMwgPwCkrGPIUaxyIFLRSCn/+fIsUU6bmJDax/r7gTh2PEAEvgODYwg0rRRjqSM/oww==" saltValue="tbZzHO5lCNHCDH5y3XGZag==" spinCount="100000" sqref="F78" name="Range1_26"/>
    <protectedRange algorithmName="SHA-512" hashValue="R8frfBQ/MhInQYm+jLEgMwgPwCkrGPIUaxyIFLRSCn/+fIsUU6bmJDax/r7gTh2PEAEvgODYwg0rRRjqSM/oww==" saltValue="tbZzHO5lCNHCDH5y3XGZag==" spinCount="100000" sqref="F79" name="Range1_27"/>
    <protectedRange algorithmName="SHA-512" hashValue="R8frfBQ/MhInQYm+jLEgMwgPwCkrGPIUaxyIFLRSCn/+fIsUU6bmJDax/r7gTh2PEAEvgODYwg0rRRjqSM/oww==" saltValue="tbZzHO5lCNHCDH5y3XGZag==" spinCount="100000" sqref="F80" name="Range1_29"/>
    <protectedRange algorithmName="SHA-512" hashValue="R8frfBQ/MhInQYm+jLEgMwgPwCkrGPIUaxyIFLRSCn/+fIsUU6bmJDax/r7gTh2PEAEvgODYwg0rRRjqSM/oww==" saltValue="tbZzHO5lCNHCDH5y3XGZag==" spinCount="100000" sqref="F81" name="Range1_30"/>
    <protectedRange algorithmName="SHA-512" hashValue="R8frfBQ/MhInQYm+jLEgMwgPwCkrGPIUaxyIFLRSCn/+fIsUU6bmJDax/r7gTh2PEAEvgODYwg0rRRjqSM/oww==" saltValue="tbZzHO5lCNHCDH5y3XGZag==" spinCount="100000" sqref="F82" name="Range1_32"/>
    <protectedRange algorithmName="SHA-512" hashValue="R8frfBQ/MhInQYm+jLEgMwgPwCkrGPIUaxyIFLRSCn/+fIsUU6bmJDax/r7gTh2PEAEvgODYwg0rRRjqSM/oww==" saltValue="tbZzHO5lCNHCDH5y3XGZag==" spinCount="100000" sqref="F83" name="Range1_33"/>
    <protectedRange algorithmName="SHA-512" hashValue="R8frfBQ/MhInQYm+jLEgMwgPwCkrGPIUaxyIFLRSCn/+fIsUU6bmJDax/r7gTh2PEAEvgODYwg0rRRjqSM/oww==" saltValue="tbZzHO5lCNHCDH5y3XGZag==" spinCount="100000" sqref="F84" name="Range1_34"/>
    <protectedRange algorithmName="SHA-512" hashValue="R8frfBQ/MhInQYm+jLEgMwgPwCkrGPIUaxyIFLRSCn/+fIsUU6bmJDax/r7gTh2PEAEvgODYwg0rRRjqSM/oww==" saltValue="tbZzHO5lCNHCDH5y3XGZag==" spinCount="100000" sqref="F85" name="Range1_36"/>
    <protectedRange algorithmName="SHA-512" hashValue="R8frfBQ/MhInQYm+jLEgMwgPwCkrGPIUaxyIFLRSCn/+fIsUU6bmJDax/r7gTh2PEAEvgODYwg0rRRjqSM/oww==" saltValue="tbZzHO5lCNHCDH5y3XGZag==" spinCount="100000" sqref="F86" name="Range1_37"/>
    <protectedRange algorithmName="SHA-512" hashValue="R8frfBQ/MhInQYm+jLEgMwgPwCkrGPIUaxyIFLRSCn/+fIsUU6bmJDax/r7gTh2PEAEvgODYwg0rRRjqSM/oww==" saltValue="tbZzHO5lCNHCDH5y3XGZag==" spinCount="100000" sqref="F87" name="Range1_39"/>
    <protectedRange algorithmName="SHA-512" hashValue="R8frfBQ/MhInQYm+jLEgMwgPwCkrGPIUaxyIFLRSCn/+fIsUU6bmJDax/r7gTh2PEAEvgODYwg0rRRjqSM/oww==" saltValue="tbZzHO5lCNHCDH5y3XGZag==" spinCount="100000" sqref="F88" name="Range1_40"/>
    <protectedRange algorithmName="SHA-512" hashValue="R8frfBQ/MhInQYm+jLEgMwgPwCkrGPIUaxyIFLRSCn/+fIsUU6bmJDax/r7gTh2PEAEvgODYwg0rRRjqSM/oww==" saltValue="tbZzHO5lCNHCDH5y3XGZag==" spinCount="100000" sqref="F89" name="Range1_41"/>
    <protectedRange algorithmName="SHA-512" hashValue="R8frfBQ/MhInQYm+jLEgMwgPwCkrGPIUaxyIFLRSCn/+fIsUU6bmJDax/r7gTh2PEAEvgODYwg0rRRjqSM/oww==" saltValue="tbZzHO5lCNHCDH5y3XGZag==" spinCount="100000" sqref="F90" name="Range1_43"/>
    <protectedRange algorithmName="SHA-512" hashValue="R8frfBQ/MhInQYm+jLEgMwgPwCkrGPIUaxyIFLRSCn/+fIsUU6bmJDax/r7gTh2PEAEvgODYwg0rRRjqSM/oww==" saltValue="tbZzHO5lCNHCDH5y3XGZag==" spinCount="100000" sqref="F91" name="Range1_44"/>
    <protectedRange algorithmName="SHA-512" hashValue="R8frfBQ/MhInQYm+jLEgMwgPwCkrGPIUaxyIFLRSCn/+fIsUU6bmJDax/r7gTh2PEAEvgODYwg0rRRjqSM/oww==" saltValue="tbZzHO5lCNHCDH5y3XGZag==" spinCount="100000" sqref="F92" name="Range1_45"/>
    <protectedRange algorithmName="SHA-512" hashValue="R8frfBQ/MhInQYm+jLEgMwgPwCkrGPIUaxyIFLRSCn/+fIsUU6bmJDax/r7gTh2PEAEvgODYwg0rRRjqSM/oww==" saltValue="tbZzHO5lCNHCDH5y3XGZag==" spinCount="100000" sqref="F93" name="Range1_49"/>
    <protectedRange algorithmName="SHA-512" hashValue="R8frfBQ/MhInQYm+jLEgMwgPwCkrGPIUaxyIFLRSCn/+fIsUU6bmJDax/r7gTh2PEAEvgODYwg0rRRjqSM/oww==" saltValue="tbZzHO5lCNHCDH5y3XGZag==" spinCount="100000" sqref="F94" name="Range1_51"/>
    <protectedRange algorithmName="SHA-512" hashValue="R8frfBQ/MhInQYm+jLEgMwgPwCkrGPIUaxyIFLRSCn/+fIsUU6bmJDax/r7gTh2PEAEvgODYwg0rRRjqSM/oww==" saltValue="tbZzHO5lCNHCDH5y3XGZag==" spinCount="100000" sqref="F95" name="Range1_53"/>
    <protectedRange algorithmName="SHA-512" hashValue="R8frfBQ/MhInQYm+jLEgMwgPwCkrGPIUaxyIFLRSCn/+fIsUU6bmJDax/r7gTh2PEAEvgODYwg0rRRjqSM/oww==" saltValue="tbZzHO5lCNHCDH5y3XGZag==" spinCount="100000" sqref="F96" name="Range1_55"/>
    <protectedRange algorithmName="SHA-512" hashValue="R8frfBQ/MhInQYm+jLEgMwgPwCkrGPIUaxyIFLRSCn/+fIsUU6bmJDax/r7gTh2PEAEvgODYwg0rRRjqSM/oww==" saltValue="tbZzHO5lCNHCDH5y3XGZag==" spinCount="100000" sqref="F97" name="Range1_56"/>
    <protectedRange algorithmName="SHA-512" hashValue="R8frfBQ/MhInQYm+jLEgMwgPwCkrGPIUaxyIFLRSCn/+fIsUU6bmJDax/r7gTh2PEAEvgODYwg0rRRjqSM/oww==" saltValue="tbZzHO5lCNHCDH5y3XGZag==" spinCount="100000" sqref="F98" name="Range1_57"/>
    <protectedRange algorithmName="SHA-512" hashValue="R8frfBQ/MhInQYm+jLEgMwgPwCkrGPIUaxyIFLRSCn/+fIsUU6bmJDax/r7gTh2PEAEvgODYwg0rRRjqSM/oww==" saltValue="tbZzHO5lCNHCDH5y3XGZag==" spinCount="100000" sqref="F99" name="Range1_59"/>
    <protectedRange algorithmName="SHA-512" hashValue="R8frfBQ/MhInQYm+jLEgMwgPwCkrGPIUaxyIFLRSCn/+fIsUU6bmJDax/r7gTh2PEAEvgODYwg0rRRjqSM/oww==" saltValue="tbZzHO5lCNHCDH5y3XGZag==" spinCount="100000" sqref="F100" name="Range1_60"/>
    <protectedRange algorithmName="SHA-512" hashValue="R8frfBQ/MhInQYm+jLEgMwgPwCkrGPIUaxyIFLRSCn/+fIsUU6bmJDax/r7gTh2PEAEvgODYwg0rRRjqSM/oww==" saltValue="tbZzHO5lCNHCDH5y3XGZag==" spinCount="100000" sqref="F101" name="Range1_61"/>
    <protectedRange algorithmName="SHA-512" hashValue="R8frfBQ/MhInQYm+jLEgMwgPwCkrGPIUaxyIFLRSCn/+fIsUU6bmJDax/r7gTh2PEAEvgODYwg0rRRjqSM/oww==" saltValue="tbZzHO5lCNHCDH5y3XGZag==" spinCount="100000" sqref="F102" name="Range1_63"/>
    <protectedRange algorithmName="SHA-512" hashValue="R8frfBQ/MhInQYm+jLEgMwgPwCkrGPIUaxyIFLRSCn/+fIsUU6bmJDax/r7gTh2PEAEvgODYwg0rRRjqSM/oww==" saltValue="tbZzHO5lCNHCDH5y3XGZag==" spinCount="100000" sqref="F103" name="Range1_64"/>
    <protectedRange algorithmName="SHA-512" hashValue="R8frfBQ/MhInQYm+jLEgMwgPwCkrGPIUaxyIFLRSCn/+fIsUU6bmJDax/r7gTh2PEAEvgODYwg0rRRjqSM/oww==" saltValue="tbZzHO5lCNHCDH5y3XGZag==" spinCount="100000" sqref="F105" name="Range1_65"/>
    <protectedRange algorithmName="SHA-512" hashValue="R8frfBQ/MhInQYm+jLEgMwgPwCkrGPIUaxyIFLRSCn/+fIsUU6bmJDax/r7gTh2PEAEvgODYwg0rRRjqSM/oww==" saltValue="tbZzHO5lCNHCDH5y3XGZag==" spinCount="100000" sqref="F104" name="Range1_66"/>
    <protectedRange algorithmName="SHA-512" hashValue="R8frfBQ/MhInQYm+jLEgMwgPwCkrGPIUaxyIFLRSCn/+fIsUU6bmJDax/r7gTh2PEAEvgODYwg0rRRjqSM/oww==" saltValue="tbZzHO5lCNHCDH5y3XGZag==" spinCount="100000" sqref="G25" name="Range1_68"/>
    <protectedRange algorithmName="SHA-512" hashValue="R8frfBQ/MhInQYm+jLEgMwgPwCkrGPIUaxyIFLRSCn/+fIsUU6bmJDax/r7gTh2PEAEvgODYwg0rRRjqSM/oww==" saltValue="tbZzHO5lCNHCDH5y3XGZag==" spinCount="100000" sqref="G22" name="Range1_73"/>
    <protectedRange algorithmName="SHA-512" hashValue="R8frfBQ/MhInQYm+jLEgMwgPwCkrGPIUaxyIFLRSCn/+fIsUU6bmJDax/r7gTh2PEAEvgODYwg0rRRjqSM/oww==" saltValue="tbZzHO5lCNHCDH5y3XGZag==" spinCount="100000" sqref="G31" name="Range1_74"/>
    <protectedRange algorithmName="SHA-512" hashValue="R8frfBQ/MhInQYm+jLEgMwgPwCkrGPIUaxyIFLRSCn/+fIsUU6bmJDax/r7gTh2PEAEvgODYwg0rRRjqSM/oww==" saltValue="tbZzHO5lCNHCDH5y3XGZag==" spinCount="100000" sqref="G28" name="Range1_75"/>
    <protectedRange algorithmName="SHA-512" hashValue="R8frfBQ/MhInQYm+jLEgMwgPwCkrGPIUaxyIFLRSCn/+fIsUU6bmJDax/r7gTh2PEAEvgODYwg0rRRjqSM/oww==" saltValue="tbZzHO5lCNHCDH5y3XGZag==" spinCount="100000" sqref="G37" name="Range1_76"/>
    <protectedRange algorithmName="SHA-512" hashValue="R8frfBQ/MhInQYm+jLEgMwgPwCkrGPIUaxyIFLRSCn/+fIsUU6bmJDax/r7gTh2PEAEvgODYwg0rRRjqSM/oww==" saltValue="tbZzHO5lCNHCDH5y3XGZag==" spinCount="100000" sqref="G40" name="Range1_77"/>
    <protectedRange algorithmName="SHA-512" hashValue="R8frfBQ/MhInQYm+jLEgMwgPwCkrGPIUaxyIFLRSCn/+fIsUU6bmJDax/r7gTh2PEAEvgODYwg0rRRjqSM/oww==" saltValue="tbZzHO5lCNHCDH5y3XGZag==" spinCount="100000" sqref="G34" name="Range1_78"/>
    <protectedRange algorithmName="SHA-512" hashValue="R8frfBQ/MhInQYm+jLEgMwgPwCkrGPIUaxyIFLRSCn/+fIsUU6bmJDax/r7gTh2PEAEvgODYwg0rRRjqSM/oww==" saltValue="tbZzHO5lCNHCDH5y3XGZag==" spinCount="100000" sqref="J19" name="Range1_79"/>
    <protectedRange algorithmName="SHA-512" hashValue="R8frfBQ/MhInQYm+jLEgMwgPwCkrGPIUaxyIFLRSCn/+fIsUU6bmJDax/r7gTh2PEAEvgODYwg0rRRjqSM/oww==" saltValue="tbZzHO5lCNHCDH5y3XGZag==" spinCount="100000" sqref="J22" name="Range1_80"/>
    <protectedRange algorithmName="SHA-512" hashValue="R8frfBQ/MhInQYm+jLEgMwgPwCkrGPIUaxyIFLRSCn/+fIsUU6bmJDax/r7gTh2PEAEvgODYwg0rRRjqSM/oww==" saltValue="tbZzHO5lCNHCDH5y3XGZag==" spinCount="100000" sqref="J28" name="Range1_82"/>
    <protectedRange algorithmName="SHA-512" hashValue="R8frfBQ/MhInQYm+jLEgMwgPwCkrGPIUaxyIFLRSCn/+fIsUU6bmJDax/r7gTh2PEAEvgODYwg0rRRjqSM/oww==" saltValue="tbZzHO5lCNHCDH5y3XGZag==" spinCount="100000" sqref="J34" name="Range1_83"/>
    <protectedRange algorithmName="SHA-512" hashValue="R8frfBQ/MhInQYm+jLEgMwgPwCkrGPIUaxyIFLRSCn/+fIsUU6bmJDax/r7gTh2PEAEvgODYwg0rRRjqSM/oww==" saltValue="tbZzHO5lCNHCDH5y3XGZag==" spinCount="100000" sqref="J40" name="Range1_84"/>
    <protectedRange algorithmName="SHA-512" hashValue="R8frfBQ/MhInQYm+jLEgMwgPwCkrGPIUaxyIFLRSCn/+fIsUU6bmJDax/r7gTh2PEAEvgODYwg0rRRjqSM/oww==" saltValue="tbZzHO5lCNHCDH5y3XGZag==" spinCount="100000" sqref="J37" name="Range1_86"/>
    <protectedRange algorithmName="SHA-512" hashValue="R8frfBQ/MhInQYm+jLEgMwgPwCkrGPIUaxyIFLRSCn/+fIsUU6bmJDax/r7gTh2PEAEvgODYwg0rRRjqSM/oww==" saltValue="tbZzHO5lCNHCDH5y3XGZag==" spinCount="100000" sqref="G58" name="Range1_87"/>
    <protectedRange algorithmName="SHA-512" hashValue="R8frfBQ/MhInQYm+jLEgMwgPwCkrGPIUaxyIFLRSCn/+fIsUU6bmJDax/r7gTh2PEAEvgODYwg0rRRjqSM/oww==" saltValue="tbZzHO5lCNHCDH5y3XGZag==" spinCount="100000" sqref="J58" name="Range1_88"/>
    <protectedRange algorithmName="SHA-512" hashValue="R8frfBQ/MhInQYm+jLEgMwgPwCkrGPIUaxyIFLRSCn/+fIsUU6bmJDax/r7gTh2PEAEvgODYwg0rRRjqSM/oww==" saltValue="tbZzHO5lCNHCDH5y3XGZag==" spinCount="100000" sqref="G59" name="Range1_89"/>
    <protectedRange algorithmName="SHA-512" hashValue="R8frfBQ/MhInQYm+jLEgMwgPwCkrGPIUaxyIFLRSCn/+fIsUU6bmJDax/r7gTh2PEAEvgODYwg0rRRjqSM/oww==" saltValue="tbZzHO5lCNHCDH5y3XGZag==" spinCount="100000" sqref="J59" name="Range1_90"/>
    <protectedRange algorithmName="SHA-512" hashValue="R8frfBQ/MhInQYm+jLEgMwgPwCkrGPIUaxyIFLRSCn/+fIsUU6bmJDax/r7gTh2PEAEvgODYwg0rRRjqSM/oww==" saltValue="tbZzHO5lCNHCDH5y3XGZag==" spinCount="100000" sqref="G61" name="Range1_91"/>
    <protectedRange algorithmName="SHA-512" hashValue="R8frfBQ/MhInQYm+jLEgMwgPwCkrGPIUaxyIFLRSCn/+fIsUU6bmJDax/r7gTh2PEAEvgODYwg0rRRjqSM/oww==" saltValue="tbZzHO5lCNHCDH5y3XGZag==" spinCount="100000" sqref="J61" name="Range1_92"/>
    <protectedRange algorithmName="SHA-512" hashValue="R8frfBQ/MhInQYm+jLEgMwgPwCkrGPIUaxyIFLRSCn/+fIsUU6bmJDax/r7gTh2PEAEvgODYwg0rRRjqSM/oww==" saltValue="tbZzHO5lCNHCDH5y3XGZag==" spinCount="100000" sqref="G64" name="Range1_93"/>
    <protectedRange algorithmName="SHA-512" hashValue="R8frfBQ/MhInQYm+jLEgMwgPwCkrGPIUaxyIFLRSCn/+fIsUU6bmJDax/r7gTh2PEAEvgODYwg0rRRjqSM/oww==" saltValue="tbZzHO5lCNHCDH5y3XGZag==" spinCount="100000" sqref="J64" name="Range1_95"/>
    <protectedRange algorithmName="SHA-512" hashValue="R8frfBQ/MhInQYm+jLEgMwgPwCkrGPIUaxyIFLRSCn/+fIsUU6bmJDax/r7gTh2PEAEvgODYwg0rRRjqSM/oww==" saltValue="tbZzHO5lCNHCDH5y3XGZag==" spinCount="100000" sqref="G65" name="Range1_97"/>
    <protectedRange algorithmName="SHA-512" hashValue="R8frfBQ/MhInQYm+jLEgMwgPwCkrGPIUaxyIFLRSCn/+fIsUU6bmJDax/r7gTh2PEAEvgODYwg0rRRjqSM/oww==" saltValue="tbZzHO5lCNHCDH5y3XGZag==" spinCount="100000" sqref="J65" name="Range1_99"/>
  </protectedRanges>
  <mergeCells count="10">
    <mergeCell ref="J117:K117"/>
    <mergeCell ref="J120:K120"/>
    <mergeCell ref="B7:L7"/>
    <mergeCell ref="B9:L9"/>
    <mergeCell ref="B11:L11"/>
    <mergeCell ref="B53:F53"/>
    <mergeCell ref="B14:F14"/>
    <mergeCell ref="B52:F52"/>
    <mergeCell ref="B13:F13"/>
    <mergeCell ref="C117:D117"/>
  </mergeCells>
  <conditionalFormatting sqref="G25">
    <cfRule type="cellIs" dxfId="110" priority="81" operator="lessThan">
      <formula>0</formula>
    </cfRule>
  </conditionalFormatting>
  <conditionalFormatting sqref="G91">
    <cfRule type="cellIs" dxfId="109" priority="21" operator="lessThan">
      <formula>-0.001</formula>
    </cfRule>
  </conditionalFormatting>
  <conditionalFormatting sqref="G22">
    <cfRule type="cellIs" dxfId="108" priority="78" operator="lessThan">
      <formula>-0.001</formula>
    </cfRule>
  </conditionalFormatting>
  <conditionalFormatting sqref="G31">
    <cfRule type="cellIs" dxfId="107" priority="77" operator="lessThan">
      <formula>-0.001</formula>
    </cfRule>
  </conditionalFormatting>
  <conditionalFormatting sqref="G28">
    <cfRule type="cellIs" dxfId="106" priority="76" operator="lessThan">
      <formula>-0.001</formula>
    </cfRule>
  </conditionalFormatting>
  <conditionalFormatting sqref="G37">
    <cfRule type="cellIs" dxfId="105" priority="75" operator="lessThan">
      <formula>-0.001</formula>
    </cfRule>
  </conditionalFormatting>
  <conditionalFormatting sqref="G40">
    <cfRule type="cellIs" dxfId="104" priority="74" operator="lessThan">
      <formula>-0.001</formula>
    </cfRule>
  </conditionalFormatting>
  <conditionalFormatting sqref="G34">
    <cfRule type="cellIs" dxfId="103" priority="73" operator="lessThan">
      <formula>-0.001</formula>
    </cfRule>
  </conditionalFormatting>
  <conditionalFormatting sqref="J19">
    <cfRule type="cellIs" dxfId="102" priority="72" operator="lessThan">
      <formula>-0.001</formula>
    </cfRule>
  </conditionalFormatting>
  <conditionalFormatting sqref="J22">
    <cfRule type="cellIs" dxfId="101" priority="71" operator="lessThan">
      <formula>-0.001</formula>
    </cfRule>
  </conditionalFormatting>
  <conditionalFormatting sqref="G105:G106">
    <cfRule type="cellIs" dxfId="100" priority="5" operator="lessThan">
      <formula>-0.001</formula>
    </cfRule>
  </conditionalFormatting>
  <conditionalFormatting sqref="J28">
    <cfRule type="cellIs" dxfId="99" priority="70" operator="lessThan">
      <formula>-0.001</formula>
    </cfRule>
  </conditionalFormatting>
  <conditionalFormatting sqref="J34">
    <cfRule type="cellIs" dxfId="98" priority="69" operator="lessThan">
      <formula>-0.001</formula>
    </cfRule>
  </conditionalFormatting>
  <conditionalFormatting sqref="J40">
    <cfRule type="cellIs" dxfId="97" priority="68" operator="lessThan">
      <formula>-0.001</formula>
    </cfRule>
  </conditionalFormatting>
  <conditionalFormatting sqref="G66">
    <cfRule type="cellIs" dxfId="96" priority="2" operator="lessThan">
      <formula>-0.001</formula>
    </cfRule>
  </conditionalFormatting>
  <conditionalFormatting sqref="J37">
    <cfRule type="cellIs" dxfId="95" priority="67" operator="lessThan">
      <formula>-0.001</formula>
    </cfRule>
  </conditionalFormatting>
  <conditionalFormatting sqref="G58">
    <cfRule type="cellIs" dxfId="94" priority="66" operator="lessThan">
      <formula>-0.001</formula>
    </cfRule>
  </conditionalFormatting>
  <conditionalFormatting sqref="J58">
    <cfRule type="cellIs" dxfId="93" priority="65" operator="lessThan">
      <formula>-0.001</formula>
    </cfRule>
  </conditionalFormatting>
  <conditionalFormatting sqref="G59">
    <cfRule type="cellIs" dxfId="92" priority="64" operator="lessThan">
      <formula>-0.001</formula>
    </cfRule>
  </conditionalFormatting>
  <conditionalFormatting sqref="J59">
    <cfRule type="cellIs" dxfId="91" priority="63" operator="lessThan">
      <formula>-0.001</formula>
    </cfRule>
  </conditionalFormatting>
  <conditionalFormatting sqref="G61">
    <cfRule type="cellIs" dxfId="90" priority="62" operator="lessThan">
      <formula>-0.001</formula>
    </cfRule>
  </conditionalFormatting>
  <conditionalFormatting sqref="J61">
    <cfRule type="cellIs" dxfId="89" priority="61" operator="lessThan">
      <formula>-0.001</formula>
    </cfRule>
  </conditionalFormatting>
  <conditionalFormatting sqref="G64">
    <cfRule type="cellIs" dxfId="88" priority="60" operator="lessThan">
      <formula>-0.001</formula>
    </cfRule>
  </conditionalFormatting>
  <conditionalFormatting sqref="J64">
    <cfRule type="cellIs" dxfId="87" priority="59" operator="lessThan">
      <formula>-0.001</formula>
    </cfRule>
  </conditionalFormatting>
  <conditionalFormatting sqref="G65">
    <cfRule type="cellIs" dxfId="86" priority="58" operator="lessThan">
      <formula>-0.001</formula>
    </cfRule>
  </conditionalFormatting>
  <conditionalFormatting sqref="J65">
    <cfRule type="cellIs" dxfId="85" priority="57" operator="lessThan">
      <formula>-0.001</formula>
    </cfRule>
  </conditionalFormatting>
  <conditionalFormatting sqref="G68">
    <cfRule type="cellIs" dxfId="84" priority="56" operator="lessThan">
      <formula>-0.001</formula>
    </cfRule>
  </conditionalFormatting>
  <conditionalFormatting sqref="J68">
    <cfRule type="cellIs" dxfId="83" priority="55" operator="lessThan">
      <formula>-0.001</formula>
    </cfRule>
  </conditionalFormatting>
  <conditionalFormatting sqref="G69">
    <cfRule type="cellIs" dxfId="82" priority="54" operator="lessThan">
      <formula>-0.001</formula>
    </cfRule>
  </conditionalFormatting>
  <conditionalFormatting sqref="J69">
    <cfRule type="cellIs" dxfId="81" priority="53" operator="lessThan">
      <formula>-0.001</formula>
    </cfRule>
  </conditionalFormatting>
  <conditionalFormatting sqref="G70">
    <cfRule type="cellIs" dxfId="80" priority="52" operator="lessThan">
      <formula>-0.001</formula>
    </cfRule>
  </conditionalFormatting>
  <conditionalFormatting sqref="J70">
    <cfRule type="cellIs" dxfId="79" priority="51" operator="lessThan">
      <formula>-0.001</formula>
    </cfRule>
  </conditionalFormatting>
  <conditionalFormatting sqref="G73">
    <cfRule type="cellIs" dxfId="78" priority="50" operator="lessThan">
      <formula>-0.001</formula>
    </cfRule>
  </conditionalFormatting>
  <conditionalFormatting sqref="J73">
    <cfRule type="cellIs" dxfId="77" priority="49" operator="lessThan">
      <formula>-0.001</formula>
    </cfRule>
  </conditionalFormatting>
  <conditionalFormatting sqref="G74">
    <cfRule type="cellIs" dxfId="76" priority="48" operator="lessThan">
      <formula>-0.001</formula>
    </cfRule>
  </conditionalFormatting>
  <conditionalFormatting sqref="J74">
    <cfRule type="cellIs" dxfId="75" priority="47" operator="lessThan">
      <formula>-0.001</formula>
    </cfRule>
  </conditionalFormatting>
  <conditionalFormatting sqref="G75">
    <cfRule type="cellIs" dxfId="74" priority="46" operator="lessThan">
      <formula>-0.001</formula>
    </cfRule>
  </conditionalFormatting>
  <conditionalFormatting sqref="J75">
    <cfRule type="cellIs" dxfId="73" priority="45" operator="lessThan">
      <formula>-0.001</formula>
    </cfRule>
  </conditionalFormatting>
  <conditionalFormatting sqref="G76">
    <cfRule type="cellIs" dxfId="72" priority="44" operator="lessThan">
      <formula>-0.001</formula>
    </cfRule>
  </conditionalFormatting>
  <conditionalFormatting sqref="J76">
    <cfRule type="cellIs" dxfId="71" priority="43" operator="lessThan">
      <formula>-0.001</formula>
    </cfRule>
  </conditionalFormatting>
  <conditionalFormatting sqref="G77">
    <cfRule type="cellIs" dxfId="70" priority="42" operator="lessThan">
      <formula>-0.001</formula>
    </cfRule>
  </conditionalFormatting>
  <conditionalFormatting sqref="J77">
    <cfRule type="cellIs" dxfId="69" priority="41" operator="lessThan">
      <formula>-0.001</formula>
    </cfRule>
  </conditionalFormatting>
  <conditionalFormatting sqref="J79">
    <cfRule type="cellIs" dxfId="68" priority="40" operator="lessThan">
      <formula>-0.001</formula>
    </cfRule>
  </conditionalFormatting>
  <conditionalFormatting sqref="G81">
    <cfRule type="cellIs" dxfId="67" priority="39" operator="lessThan">
      <formula>-0.001</formula>
    </cfRule>
  </conditionalFormatting>
  <conditionalFormatting sqref="J81">
    <cfRule type="cellIs" dxfId="66" priority="38" operator="lessThan">
      <formula>-0.001</formula>
    </cfRule>
  </conditionalFormatting>
  <conditionalFormatting sqref="G82">
    <cfRule type="cellIs" dxfId="65" priority="37" operator="lessThan">
      <formula>-0.001</formula>
    </cfRule>
  </conditionalFormatting>
  <conditionalFormatting sqref="J82">
    <cfRule type="cellIs" dxfId="64" priority="36" operator="lessThan">
      <formula>-0.001</formula>
    </cfRule>
  </conditionalFormatting>
  <conditionalFormatting sqref="G83">
    <cfRule type="cellIs" dxfId="63" priority="35" operator="lessThan">
      <formula>-0.001</formula>
    </cfRule>
  </conditionalFormatting>
  <conditionalFormatting sqref="J83">
    <cfRule type="cellIs" dxfId="62" priority="34" operator="lessThan">
      <formula>-0.001</formula>
    </cfRule>
  </conditionalFormatting>
  <conditionalFormatting sqref="G84">
    <cfRule type="cellIs" dxfId="61" priority="33" operator="lessThan">
      <formula>-0.001</formula>
    </cfRule>
  </conditionalFormatting>
  <conditionalFormatting sqref="J84">
    <cfRule type="cellIs" dxfId="60" priority="32" operator="lessThan">
      <formula>-0.001</formula>
    </cfRule>
  </conditionalFormatting>
  <conditionalFormatting sqref="G85">
    <cfRule type="cellIs" dxfId="59" priority="31" operator="lessThan">
      <formula>-0.001</formula>
    </cfRule>
  </conditionalFormatting>
  <conditionalFormatting sqref="J85">
    <cfRule type="cellIs" dxfId="58" priority="30" operator="lessThan">
      <formula>-0.001</formula>
    </cfRule>
  </conditionalFormatting>
  <conditionalFormatting sqref="G86">
    <cfRule type="cellIs" dxfId="57" priority="29" operator="lessThan">
      <formula>-0.001</formula>
    </cfRule>
  </conditionalFormatting>
  <conditionalFormatting sqref="J86">
    <cfRule type="cellIs" dxfId="56" priority="28" operator="lessThan">
      <formula>-0.001</formula>
    </cfRule>
  </conditionalFormatting>
  <conditionalFormatting sqref="G87">
    <cfRule type="cellIs" dxfId="55" priority="27" operator="lessThan">
      <formula>-0.001</formula>
    </cfRule>
  </conditionalFormatting>
  <conditionalFormatting sqref="G88">
    <cfRule type="cellIs" dxfId="54" priority="26" operator="lessThan">
      <formula>-0.001</formula>
    </cfRule>
  </conditionalFormatting>
  <conditionalFormatting sqref="J88">
    <cfRule type="cellIs" dxfId="53" priority="25" operator="lessThan">
      <formula>-0.001</formula>
    </cfRule>
  </conditionalFormatting>
  <conditionalFormatting sqref="G89">
    <cfRule type="cellIs" dxfId="52" priority="24" operator="lessThan">
      <formula>-0.001</formula>
    </cfRule>
  </conditionalFormatting>
  <conditionalFormatting sqref="J89">
    <cfRule type="cellIs" dxfId="51" priority="23" operator="lessThan">
      <formula>-0.001</formula>
    </cfRule>
  </conditionalFormatting>
  <conditionalFormatting sqref="G90">
    <cfRule type="cellIs" dxfId="50" priority="22" operator="lessThan">
      <formula>-0.001</formula>
    </cfRule>
  </conditionalFormatting>
  <conditionalFormatting sqref="G93">
    <cfRule type="cellIs" dxfId="49" priority="20" operator="lessThan">
      <formula>-0.001</formula>
    </cfRule>
  </conditionalFormatting>
  <conditionalFormatting sqref="J93">
    <cfRule type="cellIs" dxfId="48" priority="19" operator="lessThan">
      <formula>-0.001</formula>
    </cfRule>
  </conditionalFormatting>
  <conditionalFormatting sqref="J94">
    <cfRule type="cellIs" dxfId="47" priority="18" operator="lessThan">
      <formula>-0.001</formula>
    </cfRule>
  </conditionalFormatting>
  <conditionalFormatting sqref="G95">
    <cfRule type="cellIs" dxfId="46" priority="17" operator="lessThan">
      <formula>-0.001</formula>
    </cfRule>
  </conditionalFormatting>
  <conditionalFormatting sqref="J95">
    <cfRule type="cellIs" dxfId="45" priority="16" operator="lessThan">
      <formula>-0.001</formula>
    </cfRule>
  </conditionalFormatting>
  <conditionalFormatting sqref="G96">
    <cfRule type="cellIs" dxfId="44" priority="15" operator="lessThan">
      <formula>-0.001</formula>
    </cfRule>
  </conditionalFormatting>
  <conditionalFormatting sqref="J96">
    <cfRule type="cellIs" dxfId="43" priority="14" operator="lessThan">
      <formula>-0.001</formula>
    </cfRule>
  </conditionalFormatting>
  <conditionalFormatting sqref="G97">
    <cfRule type="cellIs" dxfId="42" priority="13" operator="lessThan">
      <formula>-0.001</formula>
    </cfRule>
  </conditionalFormatting>
  <conditionalFormatting sqref="J97">
    <cfRule type="cellIs" dxfId="41" priority="12" operator="lessThan">
      <formula>-0.001</formula>
    </cfRule>
  </conditionalFormatting>
  <conditionalFormatting sqref="G98">
    <cfRule type="cellIs" dxfId="40" priority="11" operator="lessThan">
      <formula>-0.001</formula>
    </cfRule>
  </conditionalFormatting>
  <conditionalFormatting sqref="J98">
    <cfRule type="cellIs" dxfId="39" priority="10" operator="lessThan">
      <formula>-0.001</formula>
    </cfRule>
  </conditionalFormatting>
  <conditionalFormatting sqref="G101">
    <cfRule type="cellIs" dxfId="38" priority="9" operator="lessThan">
      <formula>-0.001</formula>
    </cfRule>
  </conditionalFormatting>
  <conditionalFormatting sqref="J101">
    <cfRule type="cellIs" dxfId="37" priority="8" operator="lessThan">
      <formula>-0.001</formula>
    </cfRule>
  </conditionalFormatting>
  <conditionalFormatting sqref="G102">
    <cfRule type="cellIs" dxfId="36" priority="7" operator="lessThan">
      <formula>-0.001</formula>
    </cfRule>
  </conditionalFormatting>
  <conditionalFormatting sqref="J102">
    <cfRule type="cellIs" dxfId="35" priority="6" operator="lessThan">
      <formula>-0.001</formula>
    </cfRule>
  </conditionalFormatting>
  <conditionalFormatting sqref="J105">
    <cfRule type="cellIs" dxfId="34" priority="4" operator="lessThan">
      <formula>-0.001</formula>
    </cfRule>
  </conditionalFormatting>
  <conditionalFormatting sqref="J106">
    <cfRule type="cellIs" dxfId="33" priority="3" operator="lessThan">
      <formula>-0.001</formula>
    </cfRule>
  </conditionalFormatting>
  <conditionalFormatting sqref="J23">
    <cfRule type="cellIs" dxfId="32" priority="1" operator="lessThan">
      <formula>-0.001</formula>
    </cfRule>
  </conditionalFormatting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opLeftCell="A113" zoomScaleNormal="100" workbookViewId="0">
      <selection activeCell="B137" sqref="B13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x14ac:dyDescent="0.25">
      <c r="A1" t="s">
        <v>212</v>
      </c>
    </row>
    <row r="2" spans="1:8" x14ac:dyDescent="0.25">
      <c r="A2" t="s">
        <v>234</v>
      </c>
    </row>
    <row r="3" spans="1:8" x14ac:dyDescent="0.25">
      <c r="A3" t="s">
        <v>235</v>
      </c>
    </row>
    <row r="4" spans="1:8" x14ac:dyDescent="0.25">
      <c r="A4" t="s">
        <v>236</v>
      </c>
    </row>
    <row r="6" spans="1:8" x14ac:dyDescent="0.25">
      <c r="A6" t="s">
        <v>237</v>
      </c>
    </row>
    <row r="7" spans="1:8" ht="18" x14ac:dyDescent="0.25">
      <c r="B7" s="3"/>
      <c r="C7" s="3"/>
      <c r="D7" s="3"/>
      <c r="E7" s="3"/>
      <c r="F7" s="4"/>
      <c r="G7" s="4"/>
      <c r="H7" s="4"/>
    </row>
    <row r="8" spans="1:8" ht="15.75" customHeight="1" x14ac:dyDescent="0.25">
      <c r="B8" s="155" t="s">
        <v>41</v>
      </c>
      <c r="C8" s="155"/>
      <c r="D8" s="155"/>
      <c r="E8" s="155"/>
      <c r="F8" s="155"/>
      <c r="G8" s="155"/>
      <c r="H8" s="155"/>
    </row>
    <row r="9" spans="1:8" ht="18" x14ac:dyDescent="0.25">
      <c r="B9" s="3"/>
      <c r="C9" s="3"/>
      <c r="D9" s="3"/>
      <c r="E9" s="3"/>
      <c r="F9" s="4"/>
      <c r="G9" s="4"/>
      <c r="H9" s="4"/>
    </row>
    <row r="10" spans="1:8" ht="33.75" customHeight="1" x14ac:dyDescent="0.25">
      <c r="B10" s="39" t="s">
        <v>7</v>
      </c>
      <c r="C10" s="39" t="s">
        <v>21</v>
      </c>
      <c r="D10" s="39" t="s">
        <v>57</v>
      </c>
      <c r="E10" s="39" t="s">
        <v>54</v>
      </c>
      <c r="F10" s="39" t="s">
        <v>22</v>
      </c>
      <c r="G10" s="39" t="s">
        <v>23</v>
      </c>
      <c r="H10" s="39" t="s">
        <v>55</v>
      </c>
    </row>
    <row r="11" spans="1:8" x14ac:dyDescent="0.25">
      <c r="B11" s="39">
        <v>1</v>
      </c>
      <c r="C11" s="41">
        <v>2</v>
      </c>
      <c r="D11" s="41">
        <v>3</v>
      </c>
      <c r="E11" s="41">
        <v>4</v>
      </c>
      <c r="F11" s="41">
        <v>5</v>
      </c>
      <c r="G11" s="41" t="s">
        <v>38</v>
      </c>
      <c r="H11" s="41" t="s">
        <v>39</v>
      </c>
    </row>
    <row r="12" spans="1:8" s="91" customFormat="1" x14ac:dyDescent="0.25">
      <c r="B12" s="10" t="s">
        <v>51</v>
      </c>
      <c r="C12" s="83">
        <f>C13+C19+C22+C26</f>
        <v>532866.49</v>
      </c>
      <c r="D12" s="83">
        <f>D13+D19+D22+D26+D30</f>
        <v>1242636.29</v>
      </c>
      <c r="E12" s="83">
        <f>E13+E19+E22+E26+E30</f>
        <v>1242636.29</v>
      </c>
      <c r="F12" s="83">
        <f>F13+F19+F22+F26+F30+F33</f>
        <v>631581.29</v>
      </c>
      <c r="G12" s="90">
        <f>F12/C12*100</f>
        <v>118.52524072211786</v>
      </c>
      <c r="H12" s="90">
        <f>F12/E12*100</f>
        <v>50.82591705091761</v>
      </c>
    </row>
    <row r="13" spans="1:8" s="91" customFormat="1" x14ac:dyDescent="0.25">
      <c r="B13" s="10" t="s">
        <v>17</v>
      </c>
      <c r="C13" s="72">
        <f>C14+C15+C16+C17</f>
        <v>519151.87</v>
      </c>
      <c r="D13" s="72">
        <f>D14+D15+D16+D17</f>
        <v>1154926.29</v>
      </c>
      <c r="E13" s="72">
        <f>E14+E15+E16+E17</f>
        <v>1154926.29</v>
      </c>
      <c r="F13" s="72">
        <f>F14+F15+F16+F17</f>
        <v>614082.75</v>
      </c>
      <c r="G13" s="90">
        <f t="shared" ref="G13:G34" si="0">F13/C13*100</f>
        <v>118.28576289246536</v>
      </c>
      <c r="H13" s="90">
        <f t="shared" ref="H13:H34" si="1">F13/E13*100</f>
        <v>53.170730921711026</v>
      </c>
    </row>
    <row r="14" spans="1:8" s="91" customFormat="1" x14ac:dyDescent="0.25">
      <c r="B14" s="23" t="s">
        <v>158</v>
      </c>
      <c r="C14" s="71">
        <v>3111.42</v>
      </c>
      <c r="D14" s="71">
        <v>6200</v>
      </c>
      <c r="E14" s="71">
        <v>6200</v>
      </c>
      <c r="F14" s="95">
        <v>4438.46</v>
      </c>
      <c r="G14" s="90">
        <f t="shared" si="0"/>
        <v>142.65062254533299</v>
      </c>
      <c r="H14" s="90">
        <f t="shared" si="1"/>
        <v>71.588064516129037</v>
      </c>
    </row>
    <row r="15" spans="1:8" s="91" customFormat="1" x14ac:dyDescent="0.25">
      <c r="B15" s="24" t="s">
        <v>144</v>
      </c>
      <c r="C15" s="96">
        <v>49011.81</v>
      </c>
      <c r="D15" s="71">
        <v>93646.29</v>
      </c>
      <c r="E15" s="97">
        <v>93646.29</v>
      </c>
      <c r="F15" s="92">
        <v>71481.23</v>
      </c>
      <c r="G15" s="90">
        <f t="shared" si="0"/>
        <v>145.8449096248435</v>
      </c>
      <c r="H15" s="90">
        <f t="shared" si="1"/>
        <v>76.331085833726036</v>
      </c>
    </row>
    <row r="16" spans="1:8" s="91" customFormat="1" x14ac:dyDescent="0.25">
      <c r="B16" s="24" t="s">
        <v>145</v>
      </c>
      <c r="C16" s="96">
        <v>467028.64</v>
      </c>
      <c r="D16" s="71">
        <v>1055080</v>
      </c>
      <c r="E16" s="71">
        <v>1055080</v>
      </c>
      <c r="F16" s="92">
        <v>536980.04</v>
      </c>
      <c r="G16" s="90">
        <f t="shared" si="0"/>
        <v>114.97796794646256</v>
      </c>
      <c r="H16" s="90">
        <f t="shared" si="1"/>
        <v>50.894722675057821</v>
      </c>
    </row>
    <row r="17" spans="2:8" s="91" customFormat="1" ht="25.5" x14ac:dyDescent="0.25">
      <c r="B17" s="26" t="s">
        <v>151</v>
      </c>
      <c r="C17" s="71">
        <v>0</v>
      </c>
      <c r="D17" s="71">
        <v>0</v>
      </c>
      <c r="E17" s="71">
        <v>0</v>
      </c>
      <c r="F17" s="96">
        <v>1183.02</v>
      </c>
      <c r="G17" s="90" t="e">
        <f t="shared" si="0"/>
        <v>#DIV/0!</v>
      </c>
      <c r="H17" s="90" t="e">
        <f t="shared" si="1"/>
        <v>#DIV/0!</v>
      </c>
    </row>
    <row r="18" spans="2:8" s="91" customFormat="1" x14ac:dyDescent="0.25">
      <c r="B18" s="82"/>
      <c r="C18" s="71"/>
      <c r="D18" s="71"/>
      <c r="E18" s="71"/>
      <c r="F18" s="98"/>
      <c r="G18" s="90"/>
      <c r="H18" s="90"/>
    </row>
    <row r="19" spans="2:8" s="91" customFormat="1" x14ac:dyDescent="0.25">
      <c r="B19" s="13" t="s">
        <v>146</v>
      </c>
      <c r="C19" s="72">
        <f>C20</f>
        <v>172.54</v>
      </c>
      <c r="D19" s="72">
        <f>D20</f>
        <v>3320</v>
      </c>
      <c r="E19" s="72">
        <f>E20</f>
        <v>3320</v>
      </c>
      <c r="F19" s="72">
        <f>F20</f>
        <v>560</v>
      </c>
      <c r="G19" s="90">
        <f t="shared" si="0"/>
        <v>324.56242030833431</v>
      </c>
      <c r="H19" s="90">
        <f t="shared" si="1"/>
        <v>16.867469879518072</v>
      </c>
    </row>
    <row r="20" spans="2:8" s="91" customFormat="1" x14ac:dyDescent="0.25">
      <c r="B20" s="24" t="s">
        <v>147</v>
      </c>
      <c r="C20" s="96">
        <v>172.54</v>
      </c>
      <c r="D20" s="71">
        <v>3320</v>
      </c>
      <c r="E20" s="71">
        <v>3320</v>
      </c>
      <c r="F20" s="96">
        <v>560</v>
      </c>
      <c r="G20" s="90">
        <f t="shared" si="0"/>
        <v>324.56242030833431</v>
      </c>
      <c r="H20" s="90">
        <f t="shared" si="1"/>
        <v>16.867469879518072</v>
      </c>
    </row>
    <row r="21" spans="2:8" s="91" customFormat="1" x14ac:dyDescent="0.25">
      <c r="B21" s="24"/>
      <c r="C21" s="71"/>
      <c r="D21" s="71"/>
      <c r="E21" s="71"/>
      <c r="F21" s="98"/>
      <c r="G21" s="90" t="e">
        <f t="shared" si="0"/>
        <v>#DIV/0!</v>
      </c>
      <c r="H21" s="90" t="e">
        <f t="shared" si="1"/>
        <v>#DIV/0!</v>
      </c>
    </row>
    <row r="22" spans="2:8" s="91" customFormat="1" x14ac:dyDescent="0.25">
      <c r="B22" s="13" t="s">
        <v>19</v>
      </c>
      <c r="C22" s="72">
        <f>C23+C24</f>
        <v>4792.33</v>
      </c>
      <c r="D22" s="72">
        <f>D23</f>
        <v>39850</v>
      </c>
      <c r="E22" s="72">
        <f>E23</f>
        <v>39850</v>
      </c>
      <c r="F22" s="72">
        <f>F23</f>
        <v>4535.03</v>
      </c>
      <c r="G22" s="90">
        <f t="shared" si="0"/>
        <v>94.631004125341946</v>
      </c>
      <c r="H22" s="90">
        <f t="shared" si="1"/>
        <v>11.380250941028859</v>
      </c>
    </row>
    <row r="23" spans="2:8" s="91" customFormat="1" x14ac:dyDescent="0.25">
      <c r="B23" s="24" t="s">
        <v>152</v>
      </c>
      <c r="C23" s="71">
        <v>4792.13</v>
      </c>
      <c r="D23" s="71">
        <v>39850</v>
      </c>
      <c r="E23" s="71">
        <v>39850</v>
      </c>
      <c r="F23" s="98">
        <v>4535.03</v>
      </c>
      <c r="G23" s="90">
        <f t="shared" si="0"/>
        <v>94.634953559273214</v>
      </c>
      <c r="H23" s="90">
        <f t="shared" si="1"/>
        <v>11.380250941028859</v>
      </c>
    </row>
    <row r="24" spans="2:8" s="91" customFormat="1" ht="27" customHeight="1" x14ac:dyDescent="0.25">
      <c r="B24" s="85" t="s">
        <v>153</v>
      </c>
      <c r="C24" s="71">
        <v>0.2</v>
      </c>
      <c r="D24" s="71">
        <v>10</v>
      </c>
      <c r="E24" s="71">
        <v>10</v>
      </c>
      <c r="F24" s="98">
        <v>0</v>
      </c>
      <c r="G24" s="90">
        <f t="shared" si="0"/>
        <v>0</v>
      </c>
      <c r="H24" s="90">
        <f t="shared" si="1"/>
        <v>0</v>
      </c>
    </row>
    <row r="25" spans="2:8" s="91" customFormat="1" ht="15" customHeight="1" x14ac:dyDescent="0.25">
      <c r="B25" s="85"/>
      <c r="C25" s="71"/>
      <c r="D25" s="71"/>
      <c r="E25" s="71"/>
      <c r="F25" s="98"/>
      <c r="G25" s="90"/>
      <c r="H25" s="90"/>
    </row>
    <row r="26" spans="2:8" s="91" customFormat="1" x14ac:dyDescent="0.25">
      <c r="B26" s="13" t="s">
        <v>148</v>
      </c>
      <c r="C26" s="72">
        <f>C27</f>
        <v>8749.75</v>
      </c>
      <c r="D26" s="72">
        <f>D27+D28</f>
        <v>28400</v>
      </c>
      <c r="E26" s="72">
        <f>E27+E28</f>
        <v>28400</v>
      </c>
      <c r="F26" s="72">
        <f>F27+F28</f>
        <v>9804.36</v>
      </c>
      <c r="G26" s="90">
        <f t="shared" si="0"/>
        <v>112.0530300865739</v>
      </c>
      <c r="H26" s="90">
        <f t="shared" si="1"/>
        <v>34.522394366197183</v>
      </c>
    </row>
    <row r="27" spans="2:8" s="91" customFormat="1" x14ac:dyDescent="0.25">
      <c r="B27" s="15" t="s">
        <v>149</v>
      </c>
      <c r="C27" s="96">
        <v>8749.75</v>
      </c>
      <c r="D27" s="53">
        <v>11950</v>
      </c>
      <c r="E27" s="53">
        <v>11950</v>
      </c>
      <c r="F27" s="99">
        <v>9804.36</v>
      </c>
      <c r="G27" s="90">
        <f t="shared" si="0"/>
        <v>112.0530300865739</v>
      </c>
      <c r="H27" s="90">
        <f t="shared" si="1"/>
        <v>82.044853556485364</v>
      </c>
    </row>
    <row r="28" spans="2:8" s="91" customFormat="1" x14ac:dyDescent="0.25">
      <c r="B28" s="15" t="s">
        <v>154</v>
      </c>
      <c r="C28" s="71">
        <v>0</v>
      </c>
      <c r="D28" s="71">
        <v>16450</v>
      </c>
      <c r="E28" s="71">
        <v>16450</v>
      </c>
      <c r="F28" s="98">
        <v>0</v>
      </c>
      <c r="G28" s="90" t="e">
        <f t="shared" si="0"/>
        <v>#DIV/0!</v>
      </c>
      <c r="H28" s="90">
        <f t="shared" si="1"/>
        <v>0</v>
      </c>
    </row>
    <row r="29" spans="2:8" s="91" customFormat="1" x14ac:dyDescent="0.25">
      <c r="B29" s="15"/>
      <c r="C29" s="71"/>
      <c r="D29" s="71"/>
      <c r="E29" s="71"/>
      <c r="F29" s="98"/>
      <c r="G29" s="90"/>
      <c r="H29" s="90"/>
    </row>
    <row r="30" spans="2:8" s="91" customFormat="1" x14ac:dyDescent="0.25">
      <c r="B30" s="13" t="s">
        <v>150</v>
      </c>
      <c r="C30" s="72">
        <f>C31</f>
        <v>0</v>
      </c>
      <c r="D30" s="72">
        <f>D31</f>
        <v>16140</v>
      </c>
      <c r="E30" s="72">
        <f>E31</f>
        <v>16140</v>
      </c>
      <c r="F30" s="72">
        <f>F31</f>
        <v>0</v>
      </c>
      <c r="G30" s="90" t="e">
        <f t="shared" si="0"/>
        <v>#DIV/0!</v>
      </c>
      <c r="H30" s="90">
        <f t="shared" si="1"/>
        <v>0</v>
      </c>
    </row>
    <row r="31" spans="2:8" s="91" customFormat="1" x14ac:dyDescent="0.25">
      <c r="B31" s="15" t="s">
        <v>155</v>
      </c>
      <c r="C31" s="73">
        <v>0</v>
      </c>
      <c r="D31" s="53">
        <v>16140</v>
      </c>
      <c r="E31" s="53">
        <v>16140</v>
      </c>
      <c r="F31" s="98">
        <v>0</v>
      </c>
      <c r="G31" s="90" t="e">
        <f t="shared" si="0"/>
        <v>#DIV/0!</v>
      </c>
      <c r="H31" s="90">
        <f t="shared" si="1"/>
        <v>0</v>
      </c>
    </row>
    <row r="32" spans="2:8" s="91" customFormat="1" x14ac:dyDescent="0.25">
      <c r="B32" s="15"/>
      <c r="C32" s="73"/>
      <c r="D32" s="53"/>
      <c r="E32" s="53"/>
      <c r="F32" s="98"/>
      <c r="G32" s="90"/>
      <c r="H32" s="90"/>
    </row>
    <row r="33" spans="2:8" s="91" customFormat="1" x14ac:dyDescent="0.25">
      <c r="B33" s="13" t="s">
        <v>156</v>
      </c>
      <c r="C33" s="73">
        <v>0</v>
      </c>
      <c r="D33" s="55">
        <f>D34</f>
        <v>3190</v>
      </c>
      <c r="E33" s="55">
        <f>E34</f>
        <v>3190</v>
      </c>
      <c r="F33" s="89">
        <f>F34</f>
        <v>2599.15</v>
      </c>
      <c r="G33" s="90" t="e">
        <f t="shared" si="0"/>
        <v>#DIV/0!</v>
      </c>
      <c r="H33" s="90">
        <f t="shared" si="1"/>
        <v>81.478056426332287</v>
      </c>
    </row>
    <row r="34" spans="2:8" s="91" customFormat="1" ht="25.5" x14ac:dyDescent="0.25">
      <c r="B34" s="14" t="s">
        <v>157</v>
      </c>
      <c r="C34" s="8">
        <v>0</v>
      </c>
      <c r="D34" s="8">
        <v>3190</v>
      </c>
      <c r="E34" s="8">
        <v>3190</v>
      </c>
      <c r="F34" s="92">
        <v>2599.15</v>
      </c>
      <c r="G34" s="90" t="e">
        <f t="shared" si="0"/>
        <v>#DIV/0!</v>
      </c>
      <c r="H34" s="90">
        <f t="shared" si="1"/>
        <v>81.478056426332287</v>
      </c>
    </row>
    <row r="35" spans="2:8" s="91" customFormat="1" x14ac:dyDescent="0.25">
      <c r="B35" s="25"/>
      <c r="C35" s="8"/>
      <c r="D35" s="8"/>
      <c r="E35" s="9"/>
      <c r="F35" s="94"/>
      <c r="G35" s="94"/>
      <c r="H35" s="94"/>
    </row>
    <row r="36" spans="2:8" s="91" customFormat="1" ht="15.75" customHeight="1" x14ac:dyDescent="0.25">
      <c r="B36" s="10" t="s">
        <v>52</v>
      </c>
      <c r="C36" s="71"/>
      <c r="D36" s="71"/>
      <c r="E36" s="73"/>
      <c r="F36" s="98"/>
      <c r="G36" s="94"/>
      <c r="H36" s="94"/>
    </row>
    <row r="37" spans="2:8" s="91" customFormat="1" ht="15.75" customHeight="1" x14ac:dyDescent="0.25">
      <c r="B37" s="10" t="s">
        <v>17</v>
      </c>
      <c r="C37" s="71"/>
      <c r="D37" s="71"/>
      <c r="E37" s="71"/>
      <c r="F37" s="98"/>
      <c r="G37" s="94"/>
      <c r="H37" s="94"/>
    </row>
    <row r="38" spans="2:8" s="91" customFormat="1" ht="25.5" x14ac:dyDescent="0.25">
      <c r="B38" s="100" t="s">
        <v>158</v>
      </c>
      <c r="C38" s="72">
        <f>C39+C40+C41+C42</f>
        <v>3111.4199999999996</v>
      </c>
      <c r="D38" s="72">
        <f t="shared" ref="D38:E38" si="2">D39+D40+D41+D42</f>
        <v>6200</v>
      </c>
      <c r="E38" s="72">
        <f t="shared" si="2"/>
        <v>6200</v>
      </c>
      <c r="F38" s="89">
        <f>F39+F40+F41+F42</f>
        <v>4438.46</v>
      </c>
      <c r="G38" s="90">
        <f>F38/C38*100</f>
        <v>142.65062254533302</v>
      </c>
      <c r="H38" s="90">
        <f>F38/E38*100</f>
        <v>71.588064516129037</v>
      </c>
    </row>
    <row r="39" spans="2:8" s="91" customFormat="1" x14ac:dyDescent="0.25">
      <c r="B39" s="23" t="s">
        <v>159</v>
      </c>
      <c r="C39" s="71">
        <v>700.78</v>
      </c>
      <c r="D39" s="71">
        <v>2200</v>
      </c>
      <c r="E39" s="71">
        <v>2200</v>
      </c>
      <c r="F39" s="98">
        <v>1294.96</v>
      </c>
      <c r="G39" s="90">
        <f t="shared" ref="G39:G102" si="3">F39/C39*100</f>
        <v>184.78837866377467</v>
      </c>
      <c r="H39" s="90">
        <f t="shared" ref="H39:H102" si="4">F39/E39*100</f>
        <v>58.86181818181818</v>
      </c>
    </row>
    <row r="40" spans="2:8" s="91" customFormat="1" x14ac:dyDescent="0.25">
      <c r="B40" s="23" t="s">
        <v>163</v>
      </c>
      <c r="C40" s="71">
        <v>765.15</v>
      </c>
      <c r="D40" s="71">
        <v>400</v>
      </c>
      <c r="E40" s="71">
        <v>400</v>
      </c>
      <c r="F40" s="98">
        <v>822.21</v>
      </c>
      <c r="G40" s="90">
        <f t="shared" si="3"/>
        <v>107.45736130170556</v>
      </c>
      <c r="H40" s="90">
        <f t="shared" si="4"/>
        <v>205.55250000000004</v>
      </c>
    </row>
    <row r="41" spans="2:8" s="91" customFormat="1" x14ac:dyDescent="0.25">
      <c r="B41" s="23" t="s">
        <v>165</v>
      </c>
      <c r="C41" s="71">
        <v>1421.52</v>
      </c>
      <c r="D41" s="71">
        <v>2500</v>
      </c>
      <c r="E41" s="71">
        <v>2500</v>
      </c>
      <c r="F41" s="98">
        <v>752.74</v>
      </c>
      <c r="G41" s="90">
        <f t="shared" si="3"/>
        <v>52.953176881085042</v>
      </c>
      <c r="H41" s="90">
        <f t="shared" si="4"/>
        <v>30.109600000000004</v>
      </c>
    </row>
    <row r="42" spans="2:8" s="91" customFormat="1" ht="25.5" x14ac:dyDescent="0.25">
      <c r="B42" s="23" t="s">
        <v>170</v>
      </c>
      <c r="C42" s="71">
        <v>223.97</v>
      </c>
      <c r="D42" s="71">
        <v>1100</v>
      </c>
      <c r="E42" s="71">
        <v>1100</v>
      </c>
      <c r="F42" s="98">
        <v>1568.55</v>
      </c>
      <c r="G42" s="90">
        <f t="shared" si="3"/>
        <v>700.33933116042317</v>
      </c>
      <c r="H42" s="90">
        <f t="shared" si="4"/>
        <v>142.59545454545454</v>
      </c>
    </row>
    <row r="43" spans="2:8" s="91" customFormat="1" x14ac:dyDescent="0.25">
      <c r="B43" s="23"/>
      <c r="C43" s="71"/>
      <c r="D43" s="71"/>
      <c r="E43" s="71"/>
      <c r="F43" s="98"/>
      <c r="G43" s="90"/>
      <c r="H43" s="90"/>
    </row>
    <row r="44" spans="2:8" s="91" customFormat="1" x14ac:dyDescent="0.25">
      <c r="B44" s="101" t="s">
        <v>144</v>
      </c>
      <c r="C44" s="72">
        <f>C45+C46+C47+C48+C49+C50+C51+C52+C53+C54+C55+C56+C57+C58+C59+C60+C61+C62+C63+C64+C65+C66+C67+C68+C69</f>
        <v>52778.8</v>
      </c>
      <c r="D44" s="72">
        <f>D45+D46+D47+D48+D49+D50+D51+D52+D53+D54+D55+D56+D57+D58+D59+D60+D61+D62+D63+D64+D65+D66+D67+D68+D69</f>
        <v>93646.290000000008</v>
      </c>
      <c r="E44" s="72">
        <f>E45+E46+E47+E48+E49+E50+E51+E52+E53+E54+E55+E56+E57+E58+E59+E60+E61+E62+E63+E64+E65+E66+E67+E68+E69</f>
        <v>93646.290000000008</v>
      </c>
      <c r="F44" s="72">
        <f>F45+F46+F47+F48+F49+F50+F51+F52+F53+F54+F55+F56+F57+F58+F59+F60+F61+F62+F63+F64+F65+F66+F67+F68+F69</f>
        <v>79228.02</v>
      </c>
      <c r="G44" s="90">
        <f t="shared" si="3"/>
        <v>150.11334096265924</v>
      </c>
      <c r="H44" s="90">
        <f t="shared" si="4"/>
        <v>84.603479753442443</v>
      </c>
    </row>
    <row r="45" spans="2:8" s="91" customFormat="1" x14ac:dyDescent="0.25">
      <c r="B45" s="24" t="s">
        <v>171</v>
      </c>
      <c r="C45" s="71">
        <v>2020.82</v>
      </c>
      <c r="D45" s="71">
        <v>1060</v>
      </c>
      <c r="E45" s="71">
        <v>1060</v>
      </c>
      <c r="F45" s="98">
        <v>6756.25</v>
      </c>
      <c r="G45" s="90">
        <f t="shared" si="3"/>
        <v>334.33210280975049</v>
      </c>
      <c r="H45" s="90">
        <f t="shared" si="4"/>
        <v>637.38207547169804</v>
      </c>
    </row>
    <row r="46" spans="2:8" s="91" customFormat="1" x14ac:dyDescent="0.25">
      <c r="B46" s="24" t="s">
        <v>172</v>
      </c>
      <c r="C46" s="71">
        <v>15489.38</v>
      </c>
      <c r="D46" s="71">
        <v>35836.29</v>
      </c>
      <c r="E46" s="71">
        <v>35836.29</v>
      </c>
      <c r="F46" s="98">
        <v>20903.509999999998</v>
      </c>
      <c r="G46" s="90">
        <f t="shared" si="3"/>
        <v>134.95381997213573</v>
      </c>
      <c r="H46" s="90">
        <f t="shared" si="4"/>
        <v>58.330563794410629</v>
      </c>
    </row>
    <row r="47" spans="2:8" s="91" customFormat="1" x14ac:dyDescent="0.25">
      <c r="B47" s="24" t="s">
        <v>173</v>
      </c>
      <c r="C47" s="71">
        <v>66.36</v>
      </c>
      <c r="D47" s="71">
        <v>530</v>
      </c>
      <c r="E47" s="71">
        <v>530</v>
      </c>
      <c r="F47" s="98">
        <v>748.75</v>
      </c>
      <c r="G47" s="90">
        <f t="shared" si="3"/>
        <v>1128.3152501506931</v>
      </c>
      <c r="H47" s="90">
        <f t="shared" si="4"/>
        <v>141.27358490566039</v>
      </c>
    </row>
    <row r="48" spans="2:8" s="91" customFormat="1" x14ac:dyDescent="0.25">
      <c r="B48" s="24" t="s">
        <v>174</v>
      </c>
      <c r="C48" s="71">
        <v>5148.47</v>
      </c>
      <c r="D48" s="71">
        <v>2520</v>
      </c>
      <c r="E48" s="71">
        <v>2520</v>
      </c>
      <c r="F48" s="98">
        <v>6026.55</v>
      </c>
      <c r="G48" s="90">
        <f t="shared" si="3"/>
        <v>117.0551639613322</v>
      </c>
      <c r="H48" s="90">
        <f t="shared" si="4"/>
        <v>239.14880952380955</v>
      </c>
    </row>
    <row r="49" spans="2:8" s="91" customFormat="1" x14ac:dyDescent="0.25">
      <c r="B49" s="24" t="s">
        <v>175</v>
      </c>
      <c r="C49" s="71">
        <v>0</v>
      </c>
      <c r="D49" s="71">
        <v>70</v>
      </c>
      <c r="E49" s="71">
        <v>70</v>
      </c>
      <c r="F49" s="98">
        <v>29.2</v>
      </c>
      <c r="G49" s="90" t="e">
        <f t="shared" si="3"/>
        <v>#DIV/0!</v>
      </c>
      <c r="H49" s="90">
        <f t="shared" si="4"/>
        <v>41.714285714285715</v>
      </c>
    </row>
    <row r="50" spans="2:8" s="91" customFormat="1" x14ac:dyDescent="0.25">
      <c r="B50" s="24" t="s">
        <v>176</v>
      </c>
      <c r="C50" s="71">
        <v>9156.58</v>
      </c>
      <c r="D50" s="71">
        <v>12600</v>
      </c>
      <c r="E50" s="71">
        <v>12600</v>
      </c>
      <c r="F50" s="98">
        <v>14652.44</v>
      </c>
      <c r="G50" s="90">
        <f t="shared" si="3"/>
        <v>160.02088115868588</v>
      </c>
      <c r="H50" s="90">
        <f t="shared" si="4"/>
        <v>116.28920634920637</v>
      </c>
    </row>
    <row r="51" spans="2:8" s="91" customFormat="1" x14ac:dyDescent="0.25">
      <c r="B51" s="24" t="s">
        <v>177</v>
      </c>
      <c r="C51" s="71">
        <v>1233.9000000000001</v>
      </c>
      <c r="D51" s="71">
        <v>1330</v>
      </c>
      <c r="E51" s="71">
        <v>1330</v>
      </c>
      <c r="F51" s="98">
        <v>1725.37</v>
      </c>
      <c r="G51" s="90">
        <f t="shared" si="3"/>
        <v>139.83061836453518</v>
      </c>
      <c r="H51" s="90">
        <f t="shared" si="4"/>
        <v>129.72706766917292</v>
      </c>
    </row>
    <row r="52" spans="2:8" s="91" customFormat="1" x14ac:dyDescent="0.25">
      <c r="B52" s="24" t="s">
        <v>178</v>
      </c>
      <c r="C52" s="71">
        <v>0</v>
      </c>
      <c r="D52" s="71">
        <v>130</v>
      </c>
      <c r="E52" s="71">
        <v>130</v>
      </c>
      <c r="F52" s="98">
        <v>0</v>
      </c>
      <c r="G52" s="90" t="e">
        <f t="shared" si="3"/>
        <v>#DIV/0!</v>
      </c>
      <c r="H52" s="90">
        <f t="shared" si="4"/>
        <v>0</v>
      </c>
    </row>
    <row r="53" spans="2:8" s="91" customFormat="1" x14ac:dyDescent="0.25">
      <c r="B53" s="24" t="s">
        <v>179</v>
      </c>
      <c r="C53" s="71">
        <v>0</v>
      </c>
      <c r="D53" s="71">
        <v>130</v>
      </c>
      <c r="E53" s="71">
        <v>130</v>
      </c>
      <c r="F53" s="98">
        <v>98.79</v>
      </c>
      <c r="G53" s="90" t="e">
        <f t="shared" si="3"/>
        <v>#DIV/0!</v>
      </c>
      <c r="H53" s="90">
        <f t="shared" si="4"/>
        <v>75.992307692307691</v>
      </c>
    </row>
    <row r="54" spans="2:8" s="91" customFormat="1" x14ac:dyDescent="0.25">
      <c r="B54" s="24" t="s">
        <v>180</v>
      </c>
      <c r="C54" s="71">
        <v>1130.71</v>
      </c>
      <c r="D54" s="71">
        <v>1460</v>
      </c>
      <c r="E54" s="71">
        <v>1460</v>
      </c>
      <c r="F54" s="98">
        <v>1318.25</v>
      </c>
      <c r="G54" s="90">
        <f t="shared" si="3"/>
        <v>116.58603886053895</v>
      </c>
      <c r="H54" s="90">
        <f t="shared" si="4"/>
        <v>90.291095890410958</v>
      </c>
    </row>
    <row r="55" spans="2:8" s="91" customFormat="1" x14ac:dyDescent="0.25">
      <c r="B55" s="24" t="s">
        <v>181</v>
      </c>
      <c r="C55" s="71">
        <v>1344.54</v>
      </c>
      <c r="D55" s="71">
        <v>1330</v>
      </c>
      <c r="E55" s="71">
        <v>1330</v>
      </c>
      <c r="F55" s="98">
        <v>1526.48</v>
      </c>
      <c r="G55" s="90">
        <f t="shared" si="3"/>
        <v>113.53176551088104</v>
      </c>
      <c r="H55" s="90">
        <f t="shared" si="4"/>
        <v>114.77293233082706</v>
      </c>
    </row>
    <row r="56" spans="2:8" s="91" customFormat="1" x14ac:dyDescent="0.25">
      <c r="B56" s="24" t="s">
        <v>182</v>
      </c>
      <c r="C56" s="71">
        <v>1191.72</v>
      </c>
      <c r="D56" s="71">
        <v>200</v>
      </c>
      <c r="E56" s="71">
        <v>200</v>
      </c>
      <c r="F56" s="98">
        <v>63.72</v>
      </c>
      <c r="G56" s="90">
        <f t="shared" si="3"/>
        <v>5.3468935656026586</v>
      </c>
      <c r="H56" s="90">
        <f t="shared" si="4"/>
        <v>31.86</v>
      </c>
    </row>
    <row r="57" spans="2:8" s="91" customFormat="1" x14ac:dyDescent="0.25">
      <c r="B57" s="24" t="s">
        <v>183</v>
      </c>
      <c r="C57" s="71">
        <v>2777.9</v>
      </c>
      <c r="D57" s="71">
        <v>3450</v>
      </c>
      <c r="E57" s="71">
        <v>3450</v>
      </c>
      <c r="F57" s="98">
        <v>4379.08</v>
      </c>
      <c r="G57" s="90">
        <f t="shared" si="3"/>
        <v>157.63994384247093</v>
      </c>
      <c r="H57" s="90">
        <f t="shared" si="4"/>
        <v>126.92985507246377</v>
      </c>
    </row>
    <row r="58" spans="2:8" s="91" customFormat="1" x14ac:dyDescent="0.25">
      <c r="B58" s="24" t="s">
        <v>184</v>
      </c>
      <c r="C58" s="71">
        <v>9058.33</v>
      </c>
      <c r="D58" s="71">
        <v>26280</v>
      </c>
      <c r="E58" s="71">
        <v>26280</v>
      </c>
      <c r="F58" s="98">
        <v>15340.63</v>
      </c>
      <c r="G58" s="90">
        <f t="shared" si="3"/>
        <v>169.3538433684796</v>
      </c>
      <c r="H58" s="90">
        <f t="shared" si="4"/>
        <v>58.373782343987827</v>
      </c>
    </row>
    <row r="59" spans="2:8" s="91" customFormat="1" x14ac:dyDescent="0.25">
      <c r="B59" s="24" t="s">
        <v>185</v>
      </c>
      <c r="C59" s="71">
        <v>1373.68</v>
      </c>
      <c r="D59" s="71">
        <v>3250</v>
      </c>
      <c r="E59" s="71">
        <v>3250</v>
      </c>
      <c r="F59" s="98">
        <v>2389.0100000000002</v>
      </c>
      <c r="G59" s="90">
        <f t="shared" si="3"/>
        <v>173.91313843107565</v>
      </c>
      <c r="H59" s="90">
        <f t="shared" si="4"/>
        <v>73.50800000000001</v>
      </c>
    </row>
    <row r="60" spans="2:8" s="91" customFormat="1" x14ac:dyDescent="0.25">
      <c r="B60" s="24" t="s">
        <v>186</v>
      </c>
      <c r="C60" s="71">
        <v>0</v>
      </c>
      <c r="D60" s="71">
        <v>130</v>
      </c>
      <c r="E60" s="71">
        <v>130</v>
      </c>
      <c r="F60" s="98">
        <v>0</v>
      </c>
      <c r="G60" s="90" t="e">
        <f t="shared" si="3"/>
        <v>#DIV/0!</v>
      </c>
      <c r="H60" s="90">
        <f t="shared" si="4"/>
        <v>0</v>
      </c>
    </row>
    <row r="61" spans="2:8" s="91" customFormat="1" x14ac:dyDescent="0.25">
      <c r="B61" s="24" t="s">
        <v>187</v>
      </c>
      <c r="C61" s="71">
        <v>1149.29</v>
      </c>
      <c r="D61" s="71">
        <v>1060</v>
      </c>
      <c r="E61" s="71">
        <v>1060</v>
      </c>
      <c r="F61" s="98">
        <v>1189.1099999999999</v>
      </c>
      <c r="G61" s="90">
        <f t="shared" si="3"/>
        <v>103.46474780081616</v>
      </c>
      <c r="H61" s="90">
        <f t="shared" si="4"/>
        <v>112.18018867924526</v>
      </c>
    </row>
    <row r="62" spans="2:8" s="91" customFormat="1" x14ac:dyDescent="0.25">
      <c r="B62" s="24" t="s">
        <v>188</v>
      </c>
      <c r="C62" s="71">
        <v>0</v>
      </c>
      <c r="D62" s="71">
        <v>140</v>
      </c>
      <c r="E62" s="71">
        <v>140</v>
      </c>
      <c r="F62" s="98">
        <v>147.08000000000001</v>
      </c>
      <c r="G62" s="90" t="e">
        <f t="shared" si="3"/>
        <v>#DIV/0!</v>
      </c>
      <c r="H62" s="90">
        <f t="shared" si="4"/>
        <v>105.05714285714288</v>
      </c>
    </row>
    <row r="63" spans="2:8" s="91" customFormat="1" x14ac:dyDescent="0.25">
      <c r="B63" s="24" t="s">
        <v>189</v>
      </c>
      <c r="C63" s="71">
        <v>1246.27</v>
      </c>
      <c r="D63" s="71">
        <v>1590</v>
      </c>
      <c r="E63" s="71">
        <v>1590</v>
      </c>
      <c r="F63" s="98">
        <v>1567.2</v>
      </c>
      <c r="G63" s="90">
        <f t="shared" si="3"/>
        <v>125.75124170524848</v>
      </c>
      <c r="H63" s="90">
        <f t="shared" si="4"/>
        <v>98.566037735849051</v>
      </c>
    </row>
    <row r="64" spans="2:8" s="91" customFormat="1" x14ac:dyDescent="0.25">
      <c r="B64" s="24" t="s">
        <v>190</v>
      </c>
      <c r="C64" s="71">
        <v>0</v>
      </c>
      <c r="D64" s="71">
        <v>70</v>
      </c>
      <c r="E64" s="71">
        <v>70</v>
      </c>
      <c r="F64" s="98">
        <v>0</v>
      </c>
      <c r="G64" s="90" t="e">
        <f t="shared" si="3"/>
        <v>#DIV/0!</v>
      </c>
      <c r="H64" s="90">
        <f t="shared" si="4"/>
        <v>0</v>
      </c>
    </row>
    <row r="65" spans="2:8" s="91" customFormat="1" x14ac:dyDescent="0.25">
      <c r="B65" s="24" t="s">
        <v>191</v>
      </c>
      <c r="C65" s="71">
        <v>0</v>
      </c>
      <c r="D65" s="71">
        <v>70</v>
      </c>
      <c r="E65" s="71">
        <v>70</v>
      </c>
      <c r="F65" s="98">
        <v>62</v>
      </c>
      <c r="G65" s="90" t="e">
        <f t="shared" si="3"/>
        <v>#DIV/0!</v>
      </c>
      <c r="H65" s="90">
        <f t="shared" si="4"/>
        <v>88.571428571428569</v>
      </c>
    </row>
    <row r="66" spans="2:8" s="91" customFormat="1" x14ac:dyDescent="0.25">
      <c r="B66" s="24" t="s">
        <v>192</v>
      </c>
      <c r="C66" s="71">
        <v>0</v>
      </c>
      <c r="D66" s="71">
        <v>70</v>
      </c>
      <c r="E66" s="71">
        <v>70</v>
      </c>
      <c r="F66" s="98">
        <v>6.32</v>
      </c>
      <c r="G66" s="90" t="e">
        <f t="shared" si="3"/>
        <v>#DIV/0!</v>
      </c>
      <c r="H66" s="90">
        <f t="shared" si="4"/>
        <v>9.0285714285714285</v>
      </c>
    </row>
    <row r="67" spans="2:8" s="91" customFormat="1" x14ac:dyDescent="0.25">
      <c r="B67" s="24" t="s">
        <v>193</v>
      </c>
      <c r="C67" s="71">
        <v>0</v>
      </c>
      <c r="D67" s="71">
        <v>70</v>
      </c>
      <c r="E67" s="71">
        <v>70</v>
      </c>
      <c r="F67" s="98">
        <v>0</v>
      </c>
      <c r="G67" s="90" t="e">
        <f t="shared" si="3"/>
        <v>#DIV/0!</v>
      </c>
      <c r="H67" s="90">
        <f t="shared" si="4"/>
        <v>0</v>
      </c>
    </row>
    <row r="68" spans="2:8" s="91" customFormat="1" x14ac:dyDescent="0.25">
      <c r="B68" s="24" t="s">
        <v>194</v>
      </c>
      <c r="C68" s="71">
        <v>390.85</v>
      </c>
      <c r="D68" s="71">
        <v>260</v>
      </c>
      <c r="E68" s="71">
        <v>260</v>
      </c>
      <c r="F68" s="98">
        <v>298.27999999999997</v>
      </c>
      <c r="G68" s="90">
        <f t="shared" si="3"/>
        <v>76.315722144045012</v>
      </c>
      <c r="H68" s="90">
        <f t="shared" si="4"/>
        <v>114.7230769230769</v>
      </c>
    </row>
    <row r="69" spans="2:8" s="91" customFormat="1" x14ac:dyDescent="0.25">
      <c r="B69" s="24" t="s">
        <v>168</v>
      </c>
      <c r="C69" s="71">
        <v>0</v>
      </c>
      <c r="D69" s="71">
        <v>10</v>
      </c>
      <c r="E69" s="71">
        <v>10</v>
      </c>
      <c r="F69" s="98">
        <v>0</v>
      </c>
      <c r="G69" s="90" t="e">
        <f t="shared" si="3"/>
        <v>#DIV/0!</v>
      </c>
      <c r="H69" s="90">
        <f t="shared" si="4"/>
        <v>0</v>
      </c>
    </row>
    <row r="70" spans="2:8" s="91" customFormat="1" x14ac:dyDescent="0.25">
      <c r="B70" s="24"/>
      <c r="C70" s="71"/>
      <c r="D70" s="71"/>
      <c r="E70" s="71"/>
      <c r="F70" s="98"/>
      <c r="G70" s="90"/>
      <c r="H70" s="90"/>
    </row>
    <row r="71" spans="2:8" s="91" customFormat="1" x14ac:dyDescent="0.25">
      <c r="B71" s="101" t="s">
        <v>145</v>
      </c>
      <c r="C71" s="72">
        <f>C72+C73+C74+C75+C76+C77+C78+C79+C80+C81</f>
        <v>467028.64</v>
      </c>
      <c r="D71" s="72">
        <f t="shared" ref="D71:F71" si="5">D72+D73+D74+D75+D76+D77+D78+D79+D80+D81</f>
        <v>1054420</v>
      </c>
      <c r="E71" s="72">
        <f t="shared" si="5"/>
        <v>1054420</v>
      </c>
      <c r="F71" s="72">
        <f t="shared" si="5"/>
        <v>536980.03999999992</v>
      </c>
      <c r="G71" s="90">
        <f t="shared" si="3"/>
        <v>114.97796794646253</v>
      </c>
      <c r="H71" s="90">
        <f t="shared" si="4"/>
        <v>50.926579541359217</v>
      </c>
    </row>
    <row r="72" spans="2:8" s="91" customFormat="1" x14ac:dyDescent="0.25">
      <c r="B72" s="26" t="s">
        <v>159</v>
      </c>
      <c r="C72" s="71">
        <v>376555.39</v>
      </c>
      <c r="D72" s="71">
        <v>869210</v>
      </c>
      <c r="E72" s="71">
        <v>869210</v>
      </c>
      <c r="F72" s="98">
        <v>441520.22</v>
      </c>
      <c r="G72" s="90">
        <f t="shared" si="3"/>
        <v>117.25239678550345</v>
      </c>
      <c r="H72" s="90">
        <f t="shared" si="4"/>
        <v>50.795575292506989</v>
      </c>
    </row>
    <row r="73" spans="2:8" s="91" customFormat="1" x14ac:dyDescent="0.25">
      <c r="B73" s="26" t="s">
        <v>160</v>
      </c>
      <c r="C73" s="71">
        <v>15582.52</v>
      </c>
      <c r="D73" s="71">
        <v>33180</v>
      </c>
      <c r="E73" s="71">
        <v>33180</v>
      </c>
      <c r="F73" s="98">
        <v>20334.14</v>
      </c>
      <c r="G73" s="90">
        <f t="shared" si="3"/>
        <v>130.49327066482186</v>
      </c>
      <c r="H73" s="90">
        <f t="shared" si="4"/>
        <v>61.284327908378543</v>
      </c>
    </row>
    <row r="74" spans="2:8" s="91" customFormat="1" x14ac:dyDescent="0.25">
      <c r="B74" s="26" t="s">
        <v>161</v>
      </c>
      <c r="C74" s="71">
        <v>64523.55</v>
      </c>
      <c r="D74" s="71">
        <v>143380</v>
      </c>
      <c r="E74" s="71">
        <v>143380</v>
      </c>
      <c r="F74" s="98">
        <v>71434.710000000006</v>
      </c>
      <c r="G74" s="90">
        <f t="shared" si="3"/>
        <v>110.71106595963801</v>
      </c>
      <c r="H74" s="90">
        <f t="shared" si="4"/>
        <v>49.821948667875581</v>
      </c>
    </row>
    <row r="75" spans="2:8" s="91" customFormat="1" x14ac:dyDescent="0.25">
      <c r="B75" s="26" t="s">
        <v>162</v>
      </c>
      <c r="C75" s="71">
        <v>135.46</v>
      </c>
      <c r="D75" s="71">
        <v>80</v>
      </c>
      <c r="E75" s="71">
        <v>80</v>
      </c>
      <c r="F75" s="98">
        <v>0</v>
      </c>
      <c r="G75" s="90">
        <f t="shared" si="3"/>
        <v>0</v>
      </c>
      <c r="H75" s="90">
        <f t="shared" si="4"/>
        <v>0</v>
      </c>
    </row>
    <row r="76" spans="2:8" s="91" customFormat="1" x14ac:dyDescent="0.25">
      <c r="B76" s="26" t="s">
        <v>163</v>
      </c>
      <c r="C76" s="71">
        <v>53.09</v>
      </c>
      <c r="D76" s="71">
        <v>660</v>
      </c>
      <c r="E76" s="71">
        <v>660</v>
      </c>
      <c r="F76" s="98">
        <v>212.32</v>
      </c>
      <c r="G76" s="90">
        <f t="shared" si="3"/>
        <v>399.92465624411375</v>
      </c>
      <c r="H76" s="90">
        <f t="shared" si="4"/>
        <v>32.169696969696972</v>
      </c>
    </row>
    <row r="77" spans="2:8" s="91" customFormat="1" x14ac:dyDescent="0.25">
      <c r="B77" s="26" t="s">
        <v>164</v>
      </c>
      <c r="C77" s="71">
        <v>0</v>
      </c>
      <c r="D77" s="71">
        <v>470</v>
      </c>
      <c r="E77" s="71">
        <v>470</v>
      </c>
      <c r="F77" s="98">
        <v>1182.98</v>
      </c>
      <c r="G77" s="90" t="e">
        <f t="shared" si="3"/>
        <v>#DIV/0!</v>
      </c>
      <c r="H77" s="90">
        <f t="shared" si="4"/>
        <v>251.69787234042556</v>
      </c>
    </row>
    <row r="78" spans="2:8" s="91" customFormat="1" x14ac:dyDescent="0.25">
      <c r="B78" s="26" t="s">
        <v>165</v>
      </c>
      <c r="C78" s="71">
        <v>31.17</v>
      </c>
      <c r="D78" s="71">
        <v>0</v>
      </c>
      <c r="E78" s="71">
        <v>0</v>
      </c>
      <c r="F78" s="98">
        <v>35.01</v>
      </c>
      <c r="G78" s="90">
        <f t="shared" si="3"/>
        <v>112.31953801732433</v>
      </c>
      <c r="H78" s="90" t="e">
        <f t="shared" si="4"/>
        <v>#DIV/0!</v>
      </c>
    </row>
    <row r="79" spans="2:8" s="91" customFormat="1" x14ac:dyDescent="0.25">
      <c r="B79" s="26" t="s">
        <v>166</v>
      </c>
      <c r="C79" s="71">
        <v>1469.91</v>
      </c>
      <c r="D79" s="71">
        <v>3320</v>
      </c>
      <c r="E79" s="71">
        <v>3320</v>
      </c>
      <c r="F79" s="98">
        <v>1088.8599999999999</v>
      </c>
      <c r="G79" s="90">
        <f t="shared" si="3"/>
        <v>74.076644148281176</v>
      </c>
      <c r="H79" s="90">
        <f t="shared" si="4"/>
        <v>32.796987951807225</v>
      </c>
    </row>
    <row r="80" spans="2:8" s="91" customFormat="1" x14ac:dyDescent="0.25">
      <c r="B80" s="26" t="s">
        <v>167</v>
      </c>
      <c r="C80" s="71">
        <v>5644.04</v>
      </c>
      <c r="D80" s="71">
        <v>2130</v>
      </c>
      <c r="E80" s="71">
        <v>2130</v>
      </c>
      <c r="F80" s="98">
        <v>580.66</v>
      </c>
      <c r="G80" s="90">
        <f t="shared" si="3"/>
        <v>10.288020637699235</v>
      </c>
      <c r="H80" s="90">
        <f t="shared" si="4"/>
        <v>27.261032863849767</v>
      </c>
    </row>
    <row r="81" spans="2:8" s="91" customFormat="1" x14ac:dyDescent="0.25">
      <c r="B81" s="26" t="s">
        <v>168</v>
      </c>
      <c r="C81" s="71">
        <v>3033.51</v>
      </c>
      <c r="D81" s="71">
        <v>1990</v>
      </c>
      <c r="E81" s="71">
        <v>1990</v>
      </c>
      <c r="F81" s="98">
        <v>591.14</v>
      </c>
      <c r="G81" s="90">
        <f t="shared" si="3"/>
        <v>19.486996911168909</v>
      </c>
      <c r="H81" s="90">
        <f t="shared" si="4"/>
        <v>29.705527638190954</v>
      </c>
    </row>
    <row r="82" spans="2:8" s="91" customFormat="1" ht="25.5" x14ac:dyDescent="0.25">
      <c r="B82" s="60" t="s">
        <v>151</v>
      </c>
      <c r="C82" s="72">
        <v>0</v>
      </c>
      <c r="D82" s="72">
        <v>0</v>
      </c>
      <c r="E82" s="72">
        <v>0</v>
      </c>
      <c r="F82" s="102">
        <v>1183.02</v>
      </c>
      <c r="G82" s="90" t="e">
        <f t="shared" si="3"/>
        <v>#DIV/0!</v>
      </c>
      <c r="H82" s="90" t="e">
        <f t="shared" si="4"/>
        <v>#DIV/0!</v>
      </c>
    </row>
    <row r="83" spans="2:8" s="91" customFormat="1" x14ac:dyDescent="0.25">
      <c r="B83" s="26" t="s">
        <v>169</v>
      </c>
      <c r="C83" s="71">
        <v>0</v>
      </c>
      <c r="D83" s="71">
        <v>0</v>
      </c>
      <c r="E83" s="71">
        <v>0</v>
      </c>
      <c r="F83" s="103">
        <v>1183.02</v>
      </c>
      <c r="G83" s="90" t="e">
        <f t="shared" si="3"/>
        <v>#DIV/0!</v>
      </c>
      <c r="H83" s="90" t="e">
        <f t="shared" si="4"/>
        <v>#DIV/0!</v>
      </c>
    </row>
    <row r="84" spans="2:8" s="91" customFormat="1" x14ac:dyDescent="0.25">
      <c r="B84" s="26"/>
      <c r="C84" s="71"/>
      <c r="D84" s="71"/>
      <c r="E84" s="71"/>
      <c r="F84" s="103"/>
      <c r="G84" s="90"/>
      <c r="H84" s="90"/>
    </row>
    <row r="85" spans="2:8" s="91" customFormat="1" x14ac:dyDescent="0.25">
      <c r="B85" s="13" t="s">
        <v>146</v>
      </c>
      <c r="C85" s="8"/>
      <c r="D85" s="8"/>
      <c r="E85" s="8"/>
      <c r="F85" s="94"/>
      <c r="G85" s="90" t="e">
        <f t="shared" si="3"/>
        <v>#DIV/0!</v>
      </c>
      <c r="H85" s="90" t="e">
        <f t="shared" si="4"/>
        <v>#DIV/0!</v>
      </c>
    </row>
    <row r="86" spans="2:8" s="91" customFormat="1" x14ac:dyDescent="0.25">
      <c r="B86" s="24" t="s">
        <v>147</v>
      </c>
      <c r="C86" s="72">
        <f>C87</f>
        <v>172.54</v>
      </c>
      <c r="D86" s="72">
        <f t="shared" ref="D86:F86" si="6">D87</f>
        <v>3320</v>
      </c>
      <c r="E86" s="72">
        <f t="shared" si="6"/>
        <v>3320</v>
      </c>
      <c r="F86" s="72">
        <f t="shared" si="6"/>
        <v>560</v>
      </c>
      <c r="G86" s="90">
        <f t="shared" si="3"/>
        <v>324.56242030833431</v>
      </c>
      <c r="H86" s="90">
        <f t="shared" si="4"/>
        <v>16.867469879518072</v>
      </c>
    </row>
    <row r="87" spans="2:8" s="91" customFormat="1" x14ac:dyDescent="0.25">
      <c r="B87" s="104">
        <v>3299</v>
      </c>
      <c r="C87" s="96">
        <v>172.54</v>
      </c>
      <c r="D87" s="71">
        <v>3320</v>
      </c>
      <c r="E87" s="71">
        <v>3320</v>
      </c>
      <c r="F87" s="96">
        <v>560</v>
      </c>
      <c r="G87" s="90">
        <f t="shared" si="3"/>
        <v>324.56242030833431</v>
      </c>
      <c r="H87" s="90">
        <f t="shared" si="4"/>
        <v>16.867469879518072</v>
      </c>
    </row>
    <row r="88" spans="2:8" s="91" customFormat="1" x14ac:dyDescent="0.25">
      <c r="B88" s="26"/>
      <c r="C88" s="8"/>
      <c r="D88" s="8"/>
      <c r="E88" s="8"/>
      <c r="F88" s="94"/>
      <c r="G88" s="90"/>
      <c r="H88" s="90"/>
    </row>
    <row r="89" spans="2:8" s="91" customFormat="1" x14ac:dyDescent="0.25">
      <c r="B89" s="13" t="s">
        <v>19</v>
      </c>
      <c r="C89" s="8"/>
      <c r="D89" s="8"/>
      <c r="E89" s="8"/>
      <c r="F89" s="94"/>
      <c r="G89" s="90"/>
      <c r="H89" s="90"/>
    </row>
    <row r="90" spans="2:8" s="91" customFormat="1" x14ac:dyDescent="0.25">
      <c r="B90" s="101" t="s">
        <v>152</v>
      </c>
      <c r="C90" s="72">
        <f>C92+C93+C94+C95+C96+C97+C98+C99+C100+C101+C102+C103+C104+C105+C106+C107+C108+C109+C110+C111+C112+C113+C114+C115</f>
        <v>2725.38</v>
      </c>
      <c r="D90" s="72">
        <f t="shared" ref="D90:F90" si="7">D92+D93+D94+D95+D96+D97+D98+D99+D100+D101+D102+D103+D104+D105+D106+D107+D108+D109+D110+D111+D112+D113+D114+D115</f>
        <v>54460</v>
      </c>
      <c r="E90" s="72">
        <f t="shared" si="7"/>
        <v>54460</v>
      </c>
      <c r="F90" s="72">
        <f t="shared" si="7"/>
        <v>4504.2000000000007</v>
      </c>
      <c r="G90" s="90">
        <f t="shared" si="3"/>
        <v>165.26869647535392</v>
      </c>
      <c r="H90" s="90">
        <f t="shared" si="4"/>
        <v>8.2706573632023517</v>
      </c>
    </row>
    <row r="91" spans="2:8" s="91" customFormat="1" ht="25.5" x14ac:dyDescent="0.25">
      <c r="B91" s="85" t="s">
        <v>153</v>
      </c>
      <c r="C91" s="8"/>
      <c r="D91" s="8"/>
      <c r="E91" s="8"/>
      <c r="F91" s="94"/>
      <c r="G91" s="90"/>
      <c r="H91" s="90"/>
    </row>
    <row r="92" spans="2:8" s="91" customFormat="1" x14ac:dyDescent="0.25">
      <c r="B92" s="85" t="s">
        <v>159</v>
      </c>
      <c r="C92" s="8">
        <v>0</v>
      </c>
      <c r="D92" s="8">
        <v>3420</v>
      </c>
      <c r="E92" s="8">
        <v>3420</v>
      </c>
      <c r="F92" s="94">
        <v>0</v>
      </c>
      <c r="G92" s="90" t="e">
        <f t="shared" si="3"/>
        <v>#DIV/0!</v>
      </c>
      <c r="H92" s="90">
        <f t="shared" si="4"/>
        <v>0</v>
      </c>
    </row>
    <row r="93" spans="2:8" s="91" customFormat="1" x14ac:dyDescent="0.25">
      <c r="B93" s="85" t="s">
        <v>160</v>
      </c>
      <c r="C93" s="8">
        <v>0</v>
      </c>
      <c r="D93" s="8">
        <v>3980</v>
      </c>
      <c r="E93" s="8">
        <v>3980</v>
      </c>
      <c r="F93" s="94">
        <v>0</v>
      </c>
      <c r="G93" s="90" t="e">
        <f t="shared" si="3"/>
        <v>#DIV/0!</v>
      </c>
      <c r="H93" s="90">
        <f t="shared" si="4"/>
        <v>0</v>
      </c>
    </row>
    <row r="94" spans="2:8" s="91" customFormat="1" x14ac:dyDescent="0.25">
      <c r="B94" s="85" t="s">
        <v>161</v>
      </c>
      <c r="C94" s="8">
        <v>0</v>
      </c>
      <c r="D94" s="8">
        <v>560</v>
      </c>
      <c r="E94" s="8">
        <v>560</v>
      </c>
      <c r="F94" s="94">
        <v>0</v>
      </c>
      <c r="G94" s="90" t="e">
        <f t="shared" si="3"/>
        <v>#DIV/0!</v>
      </c>
      <c r="H94" s="90">
        <f t="shared" si="4"/>
        <v>0</v>
      </c>
    </row>
    <row r="95" spans="2:8" s="91" customFormat="1" x14ac:dyDescent="0.25">
      <c r="B95" s="24" t="s">
        <v>171</v>
      </c>
      <c r="C95" s="71">
        <v>0</v>
      </c>
      <c r="D95" s="71">
        <v>3980</v>
      </c>
      <c r="E95" s="71">
        <v>3980</v>
      </c>
      <c r="F95" s="98">
        <v>0</v>
      </c>
      <c r="G95" s="90" t="e">
        <f t="shared" si="3"/>
        <v>#DIV/0!</v>
      </c>
      <c r="H95" s="90">
        <f t="shared" si="4"/>
        <v>0</v>
      </c>
    </row>
    <row r="96" spans="2:8" s="91" customFormat="1" x14ac:dyDescent="0.25">
      <c r="B96" s="24" t="s">
        <v>173</v>
      </c>
      <c r="C96" s="71">
        <v>0</v>
      </c>
      <c r="D96" s="71">
        <v>800</v>
      </c>
      <c r="E96" s="71">
        <v>800</v>
      </c>
      <c r="F96" s="98">
        <v>0</v>
      </c>
      <c r="G96" s="90" t="e">
        <f t="shared" si="3"/>
        <v>#DIV/0!</v>
      </c>
      <c r="H96" s="90">
        <f t="shared" si="4"/>
        <v>0</v>
      </c>
    </row>
    <row r="97" spans="2:11" s="91" customFormat="1" x14ac:dyDescent="0.25">
      <c r="B97" s="24" t="s">
        <v>174</v>
      </c>
      <c r="C97" s="71">
        <v>0</v>
      </c>
      <c r="D97" s="71">
        <v>5440</v>
      </c>
      <c r="E97" s="71">
        <v>5440</v>
      </c>
      <c r="F97" s="98">
        <v>0</v>
      </c>
      <c r="G97" s="90" t="e">
        <f t="shared" si="3"/>
        <v>#DIV/0!</v>
      </c>
      <c r="H97" s="90">
        <f t="shared" si="4"/>
        <v>0</v>
      </c>
    </row>
    <row r="98" spans="2:11" s="91" customFormat="1" x14ac:dyDescent="0.25">
      <c r="B98" s="24" t="s">
        <v>175</v>
      </c>
      <c r="C98" s="71">
        <v>371.9</v>
      </c>
      <c r="D98" s="71">
        <v>930</v>
      </c>
      <c r="E98" s="71">
        <v>930</v>
      </c>
      <c r="F98" s="98">
        <v>945.36</v>
      </c>
      <c r="G98" s="90">
        <f t="shared" si="3"/>
        <v>254.19736488303309</v>
      </c>
      <c r="H98" s="90">
        <f t="shared" si="4"/>
        <v>101.65161290322582</v>
      </c>
    </row>
    <row r="99" spans="2:11" s="91" customFormat="1" x14ac:dyDescent="0.25">
      <c r="B99" s="24" t="s">
        <v>176</v>
      </c>
      <c r="C99" s="71">
        <v>0</v>
      </c>
      <c r="D99" s="71">
        <v>11020</v>
      </c>
      <c r="E99" s="71">
        <v>11020</v>
      </c>
      <c r="F99" s="98">
        <v>0</v>
      </c>
      <c r="G99" s="90" t="e">
        <f t="shared" si="3"/>
        <v>#DIV/0!</v>
      </c>
      <c r="H99" s="90">
        <f t="shared" si="4"/>
        <v>0</v>
      </c>
    </row>
    <row r="100" spans="2:11" s="91" customFormat="1" x14ac:dyDescent="0.25">
      <c r="B100" s="24" t="s">
        <v>177</v>
      </c>
      <c r="C100" s="71">
        <v>0</v>
      </c>
      <c r="D100" s="71">
        <v>4640</v>
      </c>
      <c r="E100" s="71">
        <v>4640</v>
      </c>
      <c r="F100" s="98">
        <v>0</v>
      </c>
      <c r="G100" s="90" t="e">
        <f t="shared" si="3"/>
        <v>#DIV/0!</v>
      </c>
      <c r="H100" s="90">
        <f t="shared" si="4"/>
        <v>0</v>
      </c>
    </row>
    <row r="101" spans="2:11" s="91" customFormat="1" x14ac:dyDescent="0.25">
      <c r="B101" s="24" t="s">
        <v>178</v>
      </c>
      <c r="C101" s="71">
        <v>0</v>
      </c>
      <c r="D101" s="71">
        <v>400</v>
      </c>
      <c r="E101" s="71">
        <v>400</v>
      </c>
      <c r="F101" s="98">
        <v>0</v>
      </c>
      <c r="G101" s="90" t="e">
        <f t="shared" si="3"/>
        <v>#DIV/0!</v>
      </c>
      <c r="H101" s="90">
        <f t="shared" si="4"/>
        <v>0</v>
      </c>
    </row>
    <row r="102" spans="2:11" s="91" customFormat="1" x14ac:dyDescent="0.25">
      <c r="B102" s="24" t="s">
        <v>179</v>
      </c>
      <c r="C102" s="71">
        <v>0</v>
      </c>
      <c r="D102" s="71">
        <v>400</v>
      </c>
      <c r="E102" s="71">
        <v>400</v>
      </c>
      <c r="F102" s="98">
        <v>0</v>
      </c>
      <c r="G102" s="90" t="e">
        <f t="shared" si="3"/>
        <v>#DIV/0!</v>
      </c>
      <c r="H102" s="90">
        <f t="shared" si="4"/>
        <v>0</v>
      </c>
    </row>
    <row r="103" spans="2:11" s="91" customFormat="1" x14ac:dyDescent="0.25">
      <c r="B103" s="24" t="s">
        <v>180</v>
      </c>
      <c r="C103" s="71">
        <v>0</v>
      </c>
      <c r="D103" s="71">
        <v>1330</v>
      </c>
      <c r="E103" s="71">
        <v>1330</v>
      </c>
      <c r="F103" s="98">
        <v>0</v>
      </c>
      <c r="G103" s="90" t="e">
        <f t="shared" ref="G103:G121" si="8">F103/C103*100</f>
        <v>#DIV/0!</v>
      </c>
      <c r="H103" s="90">
        <f t="shared" ref="H103:H121" si="9">F103/E103*100</f>
        <v>0</v>
      </c>
    </row>
    <row r="104" spans="2:11" s="91" customFormat="1" x14ac:dyDescent="0.25">
      <c r="B104" s="24" t="s">
        <v>181</v>
      </c>
      <c r="C104" s="71">
        <v>0</v>
      </c>
      <c r="D104" s="71">
        <v>1990</v>
      </c>
      <c r="E104" s="71">
        <v>1990</v>
      </c>
      <c r="F104" s="98">
        <v>0</v>
      </c>
      <c r="G104" s="90" t="e">
        <f t="shared" si="8"/>
        <v>#DIV/0!</v>
      </c>
      <c r="H104" s="90">
        <f t="shared" si="9"/>
        <v>0</v>
      </c>
    </row>
    <row r="105" spans="2:11" s="91" customFormat="1" x14ac:dyDescent="0.25">
      <c r="B105" s="24" t="s">
        <v>183</v>
      </c>
      <c r="C105" s="71">
        <v>0</v>
      </c>
      <c r="D105" s="71">
        <v>2260</v>
      </c>
      <c r="E105" s="71">
        <v>2260</v>
      </c>
      <c r="F105" s="98">
        <v>0</v>
      </c>
      <c r="G105" s="90" t="e">
        <f t="shared" si="8"/>
        <v>#DIV/0!</v>
      </c>
      <c r="H105" s="90">
        <f t="shared" si="9"/>
        <v>0</v>
      </c>
    </row>
    <row r="106" spans="2:11" s="91" customFormat="1" x14ac:dyDescent="0.25">
      <c r="B106" s="24" t="s">
        <v>186</v>
      </c>
      <c r="C106" s="71">
        <v>0</v>
      </c>
      <c r="D106" s="71">
        <v>270</v>
      </c>
      <c r="E106" s="71">
        <v>270</v>
      </c>
      <c r="F106" s="98">
        <v>0</v>
      </c>
      <c r="G106" s="90" t="e">
        <f t="shared" si="8"/>
        <v>#DIV/0!</v>
      </c>
      <c r="H106" s="90">
        <f t="shared" si="9"/>
        <v>0</v>
      </c>
    </row>
    <row r="107" spans="2:11" s="91" customFormat="1" x14ac:dyDescent="0.25">
      <c r="B107" s="24" t="s">
        <v>187</v>
      </c>
      <c r="C107" s="71">
        <v>0</v>
      </c>
      <c r="D107" s="71">
        <v>1600</v>
      </c>
      <c r="E107" s="71">
        <v>1600</v>
      </c>
      <c r="F107" s="98">
        <v>140.4</v>
      </c>
      <c r="G107" s="90" t="e">
        <f t="shared" si="8"/>
        <v>#DIV/0!</v>
      </c>
      <c r="H107" s="90">
        <f t="shared" si="9"/>
        <v>8.7750000000000004</v>
      </c>
    </row>
    <row r="108" spans="2:11" s="91" customFormat="1" x14ac:dyDescent="0.25">
      <c r="B108" s="24" t="s">
        <v>188</v>
      </c>
      <c r="C108" s="71">
        <v>0</v>
      </c>
      <c r="D108" s="71">
        <v>2520</v>
      </c>
      <c r="E108" s="71">
        <v>2520</v>
      </c>
      <c r="F108" s="98">
        <v>1760.01</v>
      </c>
      <c r="G108" s="90" t="e">
        <f t="shared" si="8"/>
        <v>#DIV/0!</v>
      </c>
      <c r="H108" s="90">
        <f t="shared" si="9"/>
        <v>69.841666666666669</v>
      </c>
    </row>
    <row r="109" spans="2:11" s="91" customFormat="1" x14ac:dyDescent="0.25">
      <c r="B109" s="24" t="s">
        <v>195</v>
      </c>
      <c r="C109" s="71">
        <v>0</v>
      </c>
      <c r="D109" s="71">
        <v>70</v>
      </c>
      <c r="E109" s="71">
        <v>70</v>
      </c>
      <c r="F109" s="98">
        <v>0</v>
      </c>
      <c r="G109" s="90" t="e">
        <f t="shared" si="8"/>
        <v>#DIV/0!</v>
      </c>
      <c r="H109" s="90">
        <f t="shared" si="9"/>
        <v>0</v>
      </c>
    </row>
    <row r="110" spans="2:11" s="91" customFormat="1" x14ac:dyDescent="0.25">
      <c r="B110" s="24" t="s">
        <v>190</v>
      </c>
      <c r="C110" s="71">
        <v>0</v>
      </c>
      <c r="D110" s="71">
        <v>400</v>
      </c>
      <c r="E110" s="71">
        <v>400</v>
      </c>
      <c r="F110" s="98">
        <v>1000</v>
      </c>
      <c r="G110" s="90" t="e">
        <f t="shared" si="8"/>
        <v>#DIV/0!</v>
      </c>
      <c r="H110" s="90">
        <f t="shared" si="9"/>
        <v>250</v>
      </c>
    </row>
    <row r="111" spans="2:11" s="91" customFormat="1" ht="15" customHeight="1" x14ac:dyDescent="0.25">
      <c r="B111" s="24" t="s">
        <v>193</v>
      </c>
      <c r="C111" s="71">
        <v>98.4</v>
      </c>
      <c r="D111" s="71">
        <v>1330</v>
      </c>
      <c r="E111" s="71">
        <v>1330</v>
      </c>
      <c r="F111" s="98">
        <v>119.17</v>
      </c>
      <c r="G111" s="90">
        <f t="shared" si="8"/>
        <v>121.10772357723576</v>
      </c>
      <c r="H111" s="90">
        <f t="shared" si="9"/>
        <v>8.9601503759398504</v>
      </c>
      <c r="I111" s="105"/>
      <c r="J111" s="105"/>
      <c r="K111" s="105"/>
    </row>
    <row r="112" spans="2:11" s="91" customFormat="1" x14ac:dyDescent="0.25">
      <c r="B112" s="24" t="s">
        <v>194</v>
      </c>
      <c r="C112" s="71">
        <v>390.85</v>
      </c>
      <c r="D112" s="71">
        <v>740</v>
      </c>
      <c r="E112" s="71">
        <v>740</v>
      </c>
      <c r="F112" s="98">
        <v>0</v>
      </c>
      <c r="G112" s="90">
        <f t="shared" si="8"/>
        <v>0</v>
      </c>
      <c r="H112" s="90">
        <f t="shared" si="9"/>
        <v>0</v>
      </c>
      <c r="I112" s="105"/>
      <c r="J112" s="105"/>
      <c r="K112" s="105"/>
    </row>
    <row r="113" spans="2:11" s="91" customFormat="1" x14ac:dyDescent="0.25">
      <c r="B113" s="24" t="s">
        <v>196</v>
      </c>
      <c r="C113" s="71">
        <v>999.14</v>
      </c>
      <c r="D113" s="71">
        <v>3190</v>
      </c>
      <c r="E113" s="71">
        <v>3190</v>
      </c>
      <c r="F113" s="98">
        <v>234.7</v>
      </c>
      <c r="G113" s="90">
        <f t="shared" si="8"/>
        <v>23.490201573353083</v>
      </c>
      <c r="H113" s="90">
        <f t="shared" si="9"/>
        <v>7.3573667711598745</v>
      </c>
      <c r="I113" s="105"/>
      <c r="J113" s="105"/>
      <c r="K113" s="105"/>
    </row>
    <row r="114" spans="2:11" s="91" customFormat="1" x14ac:dyDescent="0.25">
      <c r="B114" s="24" t="s">
        <v>197</v>
      </c>
      <c r="C114" s="71">
        <v>865.09</v>
      </c>
      <c r="D114" s="71">
        <v>1860</v>
      </c>
      <c r="E114" s="71">
        <v>1860</v>
      </c>
      <c r="F114" s="98">
        <v>0</v>
      </c>
      <c r="G114" s="90">
        <f t="shared" si="8"/>
        <v>0</v>
      </c>
      <c r="H114" s="90">
        <f t="shared" si="9"/>
        <v>0</v>
      </c>
      <c r="I114" s="105"/>
      <c r="J114" s="105"/>
      <c r="K114" s="105"/>
    </row>
    <row r="115" spans="2:11" s="91" customFormat="1" x14ac:dyDescent="0.25">
      <c r="B115" s="24" t="s">
        <v>198</v>
      </c>
      <c r="C115" s="71">
        <v>0</v>
      </c>
      <c r="D115" s="71">
        <v>1330</v>
      </c>
      <c r="E115" s="71">
        <v>1330</v>
      </c>
      <c r="F115" s="98">
        <v>304.56</v>
      </c>
      <c r="G115" s="90" t="e">
        <f t="shared" si="8"/>
        <v>#DIV/0!</v>
      </c>
      <c r="H115" s="90">
        <f t="shared" si="9"/>
        <v>22.899248120300754</v>
      </c>
      <c r="I115" s="105"/>
      <c r="J115" s="105"/>
      <c r="K115" s="105"/>
    </row>
    <row r="116" spans="2:11" s="91" customFormat="1" x14ac:dyDescent="0.25">
      <c r="B116" s="94"/>
      <c r="C116" s="94"/>
      <c r="D116" s="94"/>
      <c r="E116" s="94"/>
      <c r="F116" s="94"/>
      <c r="G116" s="90"/>
      <c r="H116" s="90"/>
    </row>
    <row r="117" spans="2:11" s="91" customFormat="1" x14ac:dyDescent="0.25">
      <c r="B117" s="13" t="s">
        <v>148</v>
      </c>
      <c r="C117" s="94"/>
      <c r="D117" s="94"/>
      <c r="E117" s="94"/>
      <c r="F117" s="94"/>
      <c r="G117" s="90"/>
      <c r="H117" s="90"/>
    </row>
    <row r="118" spans="2:11" s="91" customFormat="1" x14ac:dyDescent="0.25">
      <c r="B118" s="106" t="s">
        <v>199</v>
      </c>
      <c r="C118" s="89">
        <f>C119+C120+C121</f>
        <v>17075.86</v>
      </c>
      <c r="D118" s="89">
        <f t="shared" ref="D118:F118" si="10">D119+D120+D121</f>
        <v>28400</v>
      </c>
      <c r="E118" s="89">
        <f t="shared" si="10"/>
        <v>28400</v>
      </c>
      <c r="F118" s="89">
        <f t="shared" si="10"/>
        <v>10290.130000000001</v>
      </c>
      <c r="G118" s="90">
        <f t="shared" si="8"/>
        <v>60.261269417762854</v>
      </c>
      <c r="H118" s="90">
        <f t="shared" si="9"/>
        <v>36.232852112676063</v>
      </c>
    </row>
    <row r="119" spans="2:11" s="91" customFormat="1" x14ac:dyDescent="0.25">
      <c r="B119" s="93" t="s">
        <v>159</v>
      </c>
      <c r="C119" s="98">
        <v>6284.14</v>
      </c>
      <c r="D119" s="98">
        <v>14400</v>
      </c>
      <c r="E119" s="98">
        <v>14400</v>
      </c>
      <c r="F119" s="98">
        <v>436.32</v>
      </c>
      <c r="G119" s="90">
        <f t="shared" si="8"/>
        <v>6.9431934998265472</v>
      </c>
      <c r="H119" s="90">
        <f t="shared" si="9"/>
        <v>3.0300000000000002</v>
      </c>
    </row>
    <row r="120" spans="2:11" s="91" customFormat="1" x14ac:dyDescent="0.25">
      <c r="B120" s="93" t="s">
        <v>172</v>
      </c>
      <c r="C120" s="98">
        <v>1021.42</v>
      </c>
      <c r="D120" s="98">
        <v>2050</v>
      </c>
      <c r="E120" s="98">
        <v>2050</v>
      </c>
      <c r="F120" s="98">
        <v>49.45</v>
      </c>
      <c r="G120" s="90">
        <f t="shared" si="8"/>
        <v>4.8412993675471405</v>
      </c>
      <c r="H120" s="90">
        <f t="shared" si="9"/>
        <v>2.4121951219512194</v>
      </c>
    </row>
    <row r="121" spans="2:11" s="91" customFormat="1" x14ac:dyDescent="0.25">
      <c r="B121" s="93" t="s">
        <v>200</v>
      </c>
      <c r="C121" s="98">
        <v>9770.2999999999993</v>
      </c>
      <c r="D121" s="98">
        <v>11950</v>
      </c>
      <c r="E121" s="98">
        <v>11950</v>
      </c>
      <c r="F121" s="98">
        <v>9804.36</v>
      </c>
      <c r="G121" s="90">
        <f t="shared" si="8"/>
        <v>100.34860751461061</v>
      </c>
      <c r="H121" s="90">
        <f t="shared" si="9"/>
        <v>82.044853556485364</v>
      </c>
    </row>
    <row r="122" spans="2:11" s="91" customFormat="1" x14ac:dyDescent="0.25">
      <c r="B122" s="94"/>
      <c r="C122" s="94"/>
      <c r="D122" s="94"/>
      <c r="E122" s="94"/>
      <c r="F122" s="94"/>
      <c r="G122" s="94"/>
      <c r="H122" s="94"/>
    </row>
    <row r="123" spans="2:11" s="91" customFormat="1" x14ac:dyDescent="0.25">
      <c r="B123" s="13" t="s">
        <v>150</v>
      </c>
      <c r="C123" s="72">
        <f>C124</f>
        <v>0</v>
      </c>
      <c r="D123" s="72">
        <f>D124</f>
        <v>16140</v>
      </c>
      <c r="E123" s="72">
        <f>E124</f>
        <v>16140</v>
      </c>
      <c r="F123" s="72">
        <f>F124</f>
        <v>0</v>
      </c>
      <c r="G123" s="90" t="e">
        <f t="shared" ref="G123:G125" si="11">F123/C123*100</f>
        <v>#DIV/0!</v>
      </c>
      <c r="H123" s="90">
        <f t="shared" ref="H123:H131" si="12">F123/E123*100</f>
        <v>0</v>
      </c>
    </row>
    <row r="124" spans="2:11" s="91" customFormat="1" x14ac:dyDescent="0.25">
      <c r="B124" s="15" t="s">
        <v>155</v>
      </c>
      <c r="C124" s="73">
        <v>0</v>
      </c>
      <c r="D124" s="53">
        <v>16140</v>
      </c>
      <c r="E124" s="53">
        <v>16140</v>
      </c>
      <c r="F124" s="98">
        <v>0</v>
      </c>
      <c r="G124" s="90" t="e">
        <f t="shared" si="11"/>
        <v>#DIV/0!</v>
      </c>
      <c r="H124" s="90">
        <f t="shared" si="12"/>
        <v>0</v>
      </c>
    </row>
    <row r="125" spans="2:11" s="91" customFormat="1" x14ac:dyDescent="0.25">
      <c r="B125" s="93" t="s">
        <v>200</v>
      </c>
      <c r="C125" s="73">
        <v>0</v>
      </c>
      <c r="D125" s="53">
        <v>16140</v>
      </c>
      <c r="E125" s="53">
        <v>16140</v>
      </c>
      <c r="F125" s="98">
        <v>0</v>
      </c>
      <c r="G125" s="90" t="e">
        <f t="shared" si="11"/>
        <v>#DIV/0!</v>
      </c>
      <c r="H125" s="90">
        <f t="shared" si="12"/>
        <v>0</v>
      </c>
    </row>
    <row r="126" spans="2:11" s="91" customFormat="1" x14ac:dyDescent="0.25">
      <c r="B126" s="94"/>
      <c r="C126" s="94"/>
      <c r="D126" s="94"/>
      <c r="E126" s="94"/>
      <c r="F126" s="94"/>
      <c r="G126" s="94"/>
      <c r="H126" s="90"/>
    </row>
    <row r="127" spans="2:11" s="91" customFormat="1" x14ac:dyDescent="0.25">
      <c r="B127" s="13" t="s">
        <v>156</v>
      </c>
      <c r="C127" s="73">
        <v>0</v>
      </c>
      <c r="D127" s="55">
        <f>D128</f>
        <v>3190</v>
      </c>
      <c r="E127" s="55">
        <f>E128</f>
        <v>3190</v>
      </c>
      <c r="F127" s="89">
        <f>F128</f>
        <v>2599.15</v>
      </c>
      <c r="G127" s="90" t="e">
        <f t="shared" ref="G127:G131" si="13">F127/C127*100</f>
        <v>#DIV/0!</v>
      </c>
      <c r="H127" s="90">
        <f t="shared" si="12"/>
        <v>81.478056426332287</v>
      </c>
    </row>
    <row r="128" spans="2:11" s="91" customFormat="1" ht="25.5" x14ac:dyDescent="0.25">
      <c r="B128" s="14" t="s">
        <v>157</v>
      </c>
      <c r="C128" s="8">
        <v>0</v>
      </c>
      <c r="D128" s="8">
        <v>3190</v>
      </c>
      <c r="E128" s="8">
        <v>3190</v>
      </c>
      <c r="F128" s="92">
        <v>2599.15</v>
      </c>
      <c r="G128" s="90" t="e">
        <f t="shared" si="13"/>
        <v>#DIV/0!</v>
      </c>
      <c r="H128" s="90">
        <f t="shared" si="12"/>
        <v>81.478056426332287</v>
      </c>
    </row>
    <row r="129" spans="2:8" s="91" customFormat="1" x14ac:dyDescent="0.25">
      <c r="B129" s="93" t="s">
        <v>164</v>
      </c>
      <c r="C129" s="94">
        <v>652.11</v>
      </c>
      <c r="D129" s="94">
        <v>660</v>
      </c>
      <c r="E129" s="94">
        <v>660</v>
      </c>
      <c r="F129" s="94">
        <v>0</v>
      </c>
      <c r="G129" s="90">
        <f t="shared" si="13"/>
        <v>0</v>
      </c>
      <c r="H129" s="90">
        <f t="shared" si="12"/>
        <v>0</v>
      </c>
    </row>
    <row r="130" spans="2:8" s="91" customFormat="1" x14ac:dyDescent="0.25">
      <c r="B130" s="93" t="s">
        <v>201</v>
      </c>
      <c r="C130" s="94">
        <v>0</v>
      </c>
      <c r="D130" s="94">
        <v>1200</v>
      </c>
      <c r="E130" s="94">
        <v>1200</v>
      </c>
      <c r="F130" s="94">
        <v>0</v>
      </c>
      <c r="G130" s="90" t="e">
        <f t="shared" si="13"/>
        <v>#DIV/0!</v>
      </c>
      <c r="H130" s="90">
        <f t="shared" si="12"/>
        <v>0</v>
      </c>
    </row>
    <row r="131" spans="2:8" s="91" customFormat="1" x14ac:dyDescent="0.25">
      <c r="B131" s="93" t="s">
        <v>200</v>
      </c>
      <c r="C131" s="94">
        <v>0</v>
      </c>
      <c r="D131" s="94">
        <v>1330</v>
      </c>
      <c r="E131" s="94">
        <v>1300</v>
      </c>
      <c r="F131" s="94">
        <v>2599.15</v>
      </c>
      <c r="G131" s="90" t="e">
        <f t="shared" si="13"/>
        <v>#DIV/0!</v>
      </c>
      <c r="H131" s="90">
        <f t="shared" si="12"/>
        <v>199.9346153846154</v>
      </c>
    </row>
    <row r="132" spans="2:8" x14ac:dyDescent="0.25">
      <c r="B132" s="31"/>
      <c r="C132" s="31"/>
      <c r="D132" s="31"/>
      <c r="E132" s="31"/>
      <c r="F132" s="31"/>
      <c r="G132" s="31"/>
      <c r="H132" s="31"/>
    </row>
    <row r="135" spans="2:8" ht="17.25" x14ac:dyDescent="0.25">
      <c r="B135" s="176" t="s">
        <v>245</v>
      </c>
      <c r="C135" s="176"/>
      <c r="F135" s="154" t="s">
        <v>243</v>
      </c>
      <c r="G135" s="154"/>
    </row>
    <row r="137" spans="2:8" ht="17.25" x14ac:dyDescent="0.3">
      <c r="B137" s="177" t="s">
        <v>246</v>
      </c>
      <c r="F137" s="154" t="s">
        <v>244</v>
      </c>
      <c r="G137" s="154"/>
    </row>
  </sheetData>
  <protectedRanges>
    <protectedRange algorithmName="SHA-512" hashValue="R8frfBQ/MhInQYm+jLEgMwgPwCkrGPIUaxyIFLRSCn/+fIsUU6bmJDax/r7gTh2PEAEvgODYwg0rRRjqSM/oww==" saltValue="tbZzHO5lCNHCDH5y3XGZag==" spinCount="100000" sqref="C15" name="Range1_77_1"/>
    <protectedRange algorithmName="SHA-512" hashValue="R8frfBQ/MhInQYm+jLEgMwgPwCkrGPIUaxyIFLRSCn/+fIsUU6bmJDax/r7gTh2PEAEvgODYwg0rRRjqSM/oww==" saltValue="tbZzHO5lCNHCDH5y3XGZag==" spinCount="100000" sqref="F15" name="Range1_84"/>
    <protectedRange algorithmName="SHA-512" hashValue="R8frfBQ/MhInQYm+jLEgMwgPwCkrGPIUaxyIFLRSCn/+fIsUU6bmJDax/r7gTh2PEAEvgODYwg0rRRjqSM/oww==" saltValue="tbZzHO5lCNHCDH5y3XGZag==" spinCount="100000" sqref="C16" name="Range1_73_1"/>
    <protectedRange algorithmName="SHA-512" hashValue="R8frfBQ/MhInQYm+jLEgMwgPwCkrGPIUaxyIFLRSCn/+fIsUU6bmJDax/r7gTh2PEAEvgODYwg0rRRjqSM/oww==" saltValue="tbZzHO5lCNHCDH5y3XGZag==" spinCount="100000" sqref="F16" name="Range1_80"/>
    <protectedRange algorithmName="SHA-512" hashValue="R8frfBQ/MhInQYm+jLEgMwgPwCkrGPIUaxyIFLRSCn/+fIsUU6bmJDax/r7gTh2PEAEvgODYwg0rRRjqSM/oww==" saltValue="tbZzHO5lCNHCDH5y3XGZag==" spinCount="100000" sqref="F17" name="Range1"/>
    <protectedRange algorithmName="SHA-512" hashValue="R8frfBQ/MhInQYm+jLEgMwgPwCkrGPIUaxyIFLRSCn/+fIsUU6bmJDax/r7gTh2PEAEvgODYwg0rRRjqSM/oww==" saltValue="tbZzHO5lCNHCDH5y3XGZag==" spinCount="100000" sqref="C20 C87" name="Range1_76_1"/>
    <protectedRange algorithmName="SHA-512" hashValue="R8frfBQ/MhInQYm+jLEgMwgPwCkrGPIUaxyIFLRSCn/+fIsUU6bmJDax/r7gTh2PEAEvgODYwg0rRRjqSM/oww==" saltValue="tbZzHO5lCNHCDH5y3XGZag==" spinCount="100000" sqref="F20 F87" name="Range1_86_1"/>
    <protectedRange algorithmName="SHA-512" hashValue="R8frfBQ/MhInQYm+jLEgMwgPwCkrGPIUaxyIFLRSCn/+fIsUU6bmJDax/r7gTh2PEAEvgODYwg0rRRjqSM/oww==" saltValue="tbZzHO5lCNHCDH5y3XGZag==" spinCount="100000" sqref="C27" name="Range1_75"/>
    <protectedRange algorithmName="SHA-512" hashValue="R8frfBQ/MhInQYm+jLEgMwgPwCkrGPIUaxyIFLRSCn/+fIsUU6bmJDax/r7gTh2PEAEvgODYwg0rRRjqSM/oww==" saltValue="tbZzHO5lCNHCDH5y3XGZag==" spinCount="100000" sqref="F27" name="Range1_82"/>
    <protectedRange algorithmName="SHA-512" hashValue="R8frfBQ/MhInQYm+jLEgMwgPwCkrGPIUaxyIFLRSCn/+fIsUU6bmJDax/r7gTh2PEAEvgODYwg0rRRjqSM/oww==" saltValue="tbZzHO5lCNHCDH5y3XGZag==" spinCount="100000" sqref="F34 F128" name="Range1_79"/>
    <protectedRange algorithmName="SHA-512" hashValue="R8frfBQ/MhInQYm+jLEgMwgPwCkrGPIUaxyIFLRSCn/+fIsUU6bmJDax/r7gTh2PEAEvgODYwg0rRRjqSM/oww==" saltValue="tbZzHO5lCNHCDH5y3XGZag==" spinCount="100000" sqref="F82:F84" name="Range1_1"/>
  </protectedRanges>
  <mergeCells count="4">
    <mergeCell ref="B8:H8"/>
    <mergeCell ref="F135:G135"/>
    <mergeCell ref="F137:G137"/>
    <mergeCell ref="B135:C135"/>
  </mergeCells>
  <conditionalFormatting sqref="F16">
    <cfRule type="cellIs" dxfId="31" priority="13" operator="lessThan">
      <formula>-0.001</formula>
    </cfRule>
  </conditionalFormatting>
  <conditionalFormatting sqref="C15">
    <cfRule type="cellIs" dxfId="30" priority="16" operator="lessThan">
      <formula>-0.001</formula>
    </cfRule>
  </conditionalFormatting>
  <conditionalFormatting sqref="F15">
    <cfRule type="cellIs" dxfId="29" priority="15" operator="lessThan">
      <formula>-0.001</formula>
    </cfRule>
  </conditionalFormatting>
  <conditionalFormatting sqref="F27">
    <cfRule type="cellIs" dxfId="28" priority="8" operator="lessThan">
      <formula>-0.001</formula>
    </cfRule>
  </conditionalFormatting>
  <conditionalFormatting sqref="C16">
    <cfRule type="cellIs" dxfId="27" priority="14" operator="lessThan">
      <formula>-0.001</formula>
    </cfRule>
  </conditionalFormatting>
  <conditionalFormatting sqref="F17">
    <cfRule type="cellIs" dxfId="26" priority="12" operator="lessThan">
      <formula>-0.001</formula>
    </cfRule>
  </conditionalFormatting>
  <conditionalFormatting sqref="C20">
    <cfRule type="cellIs" dxfId="25" priority="11" operator="lessThan">
      <formula>-0.001</formula>
    </cfRule>
  </conditionalFormatting>
  <conditionalFormatting sqref="F20">
    <cfRule type="cellIs" dxfId="24" priority="10" operator="lessThan">
      <formula>-0.001</formula>
    </cfRule>
  </conditionalFormatting>
  <conditionalFormatting sqref="C27">
    <cfRule type="cellIs" dxfId="23" priority="9" operator="lessThan">
      <formula>-0.001</formula>
    </cfRule>
  </conditionalFormatting>
  <conditionalFormatting sqref="F34">
    <cfRule type="cellIs" dxfId="22" priority="7" operator="lessThan">
      <formula>-0.001</formula>
    </cfRule>
  </conditionalFormatting>
  <conditionalFormatting sqref="C87">
    <cfRule type="cellIs" dxfId="21" priority="6" operator="lessThan">
      <formula>-0.001</formula>
    </cfRule>
  </conditionalFormatting>
  <conditionalFormatting sqref="F87">
    <cfRule type="cellIs" dxfId="20" priority="5" operator="lessThan">
      <formula>-0.001</formula>
    </cfRule>
  </conditionalFormatting>
  <conditionalFormatting sqref="F82:F84">
    <cfRule type="cellIs" dxfId="19" priority="2" operator="lessThan">
      <formula>-0.001</formula>
    </cfRule>
  </conditionalFormatting>
  <conditionalFormatting sqref="F128">
    <cfRule type="cellIs" dxfId="18" priority="1" operator="lessThan">
      <formula>-0.001</formula>
    </cfRule>
  </conditionalFormatting>
  <pageMargins left="0.7" right="0.7" top="0.75" bottom="0.75" header="0.3" footer="0.3"/>
  <pageSetup paperSize="9" scale="73" orientation="landscape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opLeftCell="A13" workbookViewId="0">
      <selection activeCell="B29" sqref="B2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x14ac:dyDescent="0.25">
      <c r="A1" t="s">
        <v>212</v>
      </c>
    </row>
    <row r="2" spans="1:8" x14ac:dyDescent="0.25">
      <c r="A2" t="s">
        <v>234</v>
      </c>
    </row>
    <row r="3" spans="1:8" x14ac:dyDescent="0.25">
      <c r="A3" t="s">
        <v>235</v>
      </c>
    </row>
    <row r="4" spans="1:8" x14ac:dyDescent="0.25">
      <c r="A4" t="s">
        <v>236</v>
      </c>
    </row>
    <row r="6" spans="1:8" x14ac:dyDescent="0.25">
      <c r="A6" t="s">
        <v>237</v>
      </c>
    </row>
    <row r="8" spans="1:8" ht="18" x14ac:dyDescent="0.25">
      <c r="B8" s="3"/>
      <c r="C8" s="3"/>
      <c r="D8" s="3"/>
      <c r="E8" s="3"/>
      <c r="F8" s="4"/>
      <c r="G8" s="4"/>
      <c r="H8" s="4"/>
    </row>
    <row r="9" spans="1:8" ht="15.75" customHeight="1" x14ac:dyDescent="0.25">
      <c r="B9" s="155" t="s">
        <v>42</v>
      </c>
      <c r="C9" s="155"/>
      <c r="D9" s="155"/>
      <c r="E9" s="155"/>
      <c r="F9" s="155"/>
      <c r="G9" s="155"/>
      <c r="H9" s="155"/>
    </row>
    <row r="10" spans="1:8" ht="18" x14ac:dyDescent="0.25">
      <c r="B10" s="3"/>
      <c r="C10" s="3"/>
      <c r="D10" s="3"/>
      <c r="E10" s="3"/>
      <c r="F10" s="4"/>
      <c r="G10" s="4"/>
      <c r="H10" s="4"/>
    </row>
    <row r="11" spans="1:8" ht="25.5" x14ac:dyDescent="0.25">
      <c r="B11" s="39" t="s">
        <v>7</v>
      </c>
      <c r="C11" s="39" t="s">
        <v>64</v>
      </c>
      <c r="D11" s="39" t="s">
        <v>57</v>
      </c>
      <c r="E11" s="39" t="s">
        <v>54</v>
      </c>
      <c r="F11" s="39" t="s">
        <v>65</v>
      </c>
      <c r="G11" s="39" t="s">
        <v>23</v>
      </c>
      <c r="H11" s="39" t="s">
        <v>55</v>
      </c>
    </row>
    <row r="12" spans="1:8" x14ac:dyDescent="0.25">
      <c r="B12" s="41">
        <v>1</v>
      </c>
      <c r="C12" s="41">
        <v>2</v>
      </c>
      <c r="D12" s="41">
        <v>3</v>
      </c>
      <c r="E12" s="41">
        <v>4</v>
      </c>
      <c r="F12" s="41">
        <v>5</v>
      </c>
      <c r="G12" s="41" t="s">
        <v>38</v>
      </c>
      <c r="H12" s="41" t="s">
        <v>39</v>
      </c>
    </row>
    <row r="13" spans="1:8" ht="15.75" customHeight="1" x14ac:dyDescent="0.25">
      <c r="B13" s="10" t="s">
        <v>52</v>
      </c>
      <c r="C13" s="72">
        <f>C14</f>
        <v>52123.229999999996</v>
      </c>
      <c r="D13" s="72">
        <f t="shared" ref="D13:F13" si="0">D14</f>
        <v>99846.29</v>
      </c>
      <c r="E13" s="72">
        <f t="shared" si="0"/>
        <v>99846.29</v>
      </c>
      <c r="F13" s="72">
        <f t="shared" si="0"/>
        <v>75919.69</v>
      </c>
      <c r="G13" s="136">
        <f>F13/C13*100</f>
        <v>145.65423132833482</v>
      </c>
      <c r="H13" s="136">
        <f>F13/E13*100</f>
        <v>76.036565805299333</v>
      </c>
    </row>
    <row r="14" spans="1:8" ht="15.75" customHeight="1" x14ac:dyDescent="0.25">
      <c r="B14" s="10" t="s">
        <v>202</v>
      </c>
      <c r="C14" s="72">
        <f>C15</f>
        <v>52123.229999999996</v>
      </c>
      <c r="D14" s="72">
        <f t="shared" ref="D14:F14" si="1">D15</f>
        <v>99846.29</v>
      </c>
      <c r="E14" s="72">
        <f t="shared" si="1"/>
        <v>99846.29</v>
      </c>
      <c r="F14" s="72">
        <f t="shared" si="1"/>
        <v>75919.69</v>
      </c>
      <c r="G14" s="136">
        <f t="shared" ref="G14:G24" si="2">F14/C14*100</f>
        <v>145.65423132833482</v>
      </c>
      <c r="H14" s="136">
        <f t="shared" ref="H14:H24" si="3">F14/E14*100</f>
        <v>76.036565805299333</v>
      </c>
    </row>
    <row r="15" spans="1:8" ht="15.75" customHeight="1" x14ac:dyDescent="0.25">
      <c r="B15" s="10" t="s">
        <v>203</v>
      </c>
      <c r="C15" s="72">
        <f>C16</f>
        <v>52123.229999999996</v>
      </c>
      <c r="D15" s="72">
        <f t="shared" ref="D15:F15" si="4">D16</f>
        <v>99846.29</v>
      </c>
      <c r="E15" s="72">
        <f t="shared" si="4"/>
        <v>99846.29</v>
      </c>
      <c r="F15" s="72">
        <f t="shared" si="4"/>
        <v>75919.69</v>
      </c>
      <c r="G15" s="136">
        <f t="shared" si="2"/>
        <v>145.65423132833482</v>
      </c>
      <c r="H15" s="136">
        <f t="shared" si="3"/>
        <v>76.036565805299333</v>
      </c>
    </row>
    <row r="16" spans="1:8" ht="15.75" customHeight="1" x14ac:dyDescent="0.25">
      <c r="B16" s="14" t="s">
        <v>204</v>
      </c>
      <c r="C16" s="72">
        <f>C17+C20</f>
        <v>52123.229999999996</v>
      </c>
      <c r="D16" s="72">
        <f t="shared" ref="D16:F16" si="5">D17+D20</f>
        <v>99846.29</v>
      </c>
      <c r="E16" s="72">
        <f t="shared" si="5"/>
        <v>99846.29</v>
      </c>
      <c r="F16" s="72">
        <f t="shared" si="5"/>
        <v>75919.69</v>
      </c>
      <c r="G16" s="136">
        <f t="shared" si="2"/>
        <v>145.65423132833482</v>
      </c>
      <c r="H16" s="136">
        <f t="shared" si="3"/>
        <v>76.036565805299333</v>
      </c>
    </row>
    <row r="17" spans="2:8" ht="25.5" x14ac:dyDescent="0.25">
      <c r="B17" s="14" t="s">
        <v>205</v>
      </c>
      <c r="C17" s="117">
        <v>49011.81</v>
      </c>
      <c r="D17" s="72">
        <v>93646.29</v>
      </c>
      <c r="E17" s="72">
        <v>93646.29</v>
      </c>
      <c r="F17" s="118">
        <v>71481.23</v>
      </c>
      <c r="G17" s="136">
        <f t="shared" si="2"/>
        <v>145.8449096248435</v>
      </c>
      <c r="H17" s="136">
        <f t="shared" si="3"/>
        <v>76.331085833726036</v>
      </c>
    </row>
    <row r="18" spans="2:8" ht="25.5" x14ac:dyDescent="0.25">
      <c r="B18" s="14" t="s">
        <v>206</v>
      </c>
      <c r="C18" s="69">
        <v>49011.81</v>
      </c>
      <c r="D18" s="71">
        <v>93646.29</v>
      </c>
      <c r="E18" s="71">
        <v>93646.29</v>
      </c>
      <c r="F18" s="92">
        <v>71481.23</v>
      </c>
      <c r="G18" s="136">
        <f t="shared" si="2"/>
        <v>145.8449096248435</v>
      </c>
      <c r="H18" s="136">
        <f t="shared" si="3"/>
        <v>76.331085833726036</v>
      </c>
    </row>
    <row r="19" spans="2:8" x14ac:dyDescent="0.25">
      <c r="B19" s="14"/>
      <c r="C19" s="71"/>
      <c r="D19" s="71"/>
      <c r="E19" s="71"/>
      <c r="F19" s="84"/>
      <c r="G19" s="136"/>
      <c r="H19" s="136"/>
    </row>
    <row r="20" spans="2:8" ht="38.25" x14ac:dyDescent="0.25">
      <c r="B20" s="14" t="s">
        <v>207</v>
      </c>
      <c r="C20" s="72">
        <f>C21+C22+C23+C24</f>
        <v>3111.42</v>
      </c>
      <c r="D20" s="72">
        <f t="shared" ref="D20:F20" si="6">D21+D22+D23+D24</f>
        <v>6200</v>
      </c>
      <c r="E20" s="72">
        <f t="shared" si="6"/>
        <v>6200</v>
      </c>
      <c r="F20" s="72">
        <f t="shared" si="6"/>
        <v>4438.46</v>
      </c>
      <c r="G20" s="136">
        <f t="shared" si="2"/>
        <v>142.65062254533299</v>
      </c>
      <c r="H20" s="136">
        <f t="shared" si="3"/>
        <v>71.588064516129037</v>
      </c>
    </row>
    <row r="21" spans="2:8" ht="38.25" x14ac:dyDescent="0.25">
      <c r="B21" s="14" t="s">
        <v>208</v>
      </c>
      <c r="C21" s="71">
        <v>1159.99</v>
      </c>
      <c r="D21" s="71">
        <v>1600</v>
      </c>
      <c r="E21" s="71">
        <v>1600</v>
      </c>
      <c r="F21" s="84">
        <v>2390.7600000000002</v>
      </c>
      <c r="G21" s="136">
        <f t="shared" si="2"/>
        <v>206.10177673945466</v>
      </c>
      <c r="H21" s="136">
        <f t="shared" si="3"/>
        <v>149.42250000000001</v>
      </c>
    </row>
    <row r="22" spans="2:8" ht="25.5" x14ac:dyDescent="0.25">
      <c r="B22" s="14" t="s">
        <v>209</v>
      </c>
      <c r="C22" s="71">
        <v>0</v>
      </c>
      <c r="D22" s="71">
        <v>1000</v>
      </c>
      <c r="E22" s="71">
        <v>1000</v>
      </c>
      <c r="F22" s="84">
        <v>530.79999999999995</v>
      </c>
      <c r="G22" s="136" t="e">
        <f t="shared" si="2"/>
        <v>#DIV/0!</v>
      </c>
      <c r="H22" s="136">
        <f t="shared" si="3"/>
        <v>53.079999999999991</v>
      </c>
    </row>
    <row r="23" spans="2:8" ht="25.5" x14ac:dyDescent="0.25">
      <c r="B23" s="14" t="s">
        <v>210</v>
      </c>
      <c r="C23" s="71">
        <v>700.78</v>
      </c>
      <c r="D23" s="71">
        <v>1300</v>
      </c>
      <c r="E23" s="71">
        <v>1300</v>
      </c>
      <c r="F23" s="84">
        <v>764.16</v>
      </c>
      <c r="G23" s="136">
        <f t="shared" si="2"/>
        <v>109.04420788264505</v>
      </c>
      <c r="H23" s="136">
        <f t="shared" si="3"/>
        <v>58.78153846153846</v>
      </c>
    </row>
    <row r="24" spans="2:8" x14ac:dyDescent="0.25">
      <c r="B24" s="14" t="s">
        <v>211</v>
      </c>
      <c r="C24" s="71">
        <v>1250.6500000000001</v>
      </c>
      <c r="D24" s="71">
        <v>2300</v>
      </c>
      <c r="E24" s="71">
        <v>2300</v>
      </c>
      <c r="F24" s="84">
        <v>752.74</v>
      </c>
      <c r="G24" s="136">
        <f t="shared" si="2"/>
        <v>60.187902290808779</v>
      </c>
      <c r="H24" s="136">
        <f t="shared" si="3"/>
        <v>32.727826086956526</v>
      </c>
    </row>
    <row r="26" spans="2:8" x14ac:dyDescent="0.25">
      <c r="B26" s="34"/>
      <c r="C26" s="34"/>
      <c r="D26" s="34"/>
      <c r="E26" s="34"/>
      <c r="F26" s="34"/>
      <c r="G26" s="34"/>
      <c r="H26" s="34"/>
    </row>
    <row r="27" spans="2:8" ht="17.25" x14ac:dyDescent="0.25">
      <c r="B27" s="176" t="s">
        <v>245</v>
      </c>
      <c r="C27" s="176"/>
      <c r="D27" s="34"/>
      <c r="E27" s="34"/>
      <c r="F27" s="154" t="s">
        <v>243</v>
      </c>
      <c r="G27" s="154"/>
      <c r="H27" s="34"/>
    </row>
    <row r="28" spans="2:8" x14ac:dyDescent="0.25">
      <c r="B28" s="34"/>
      <c r="C28" s="34"/>
      <c r="D28" s="34"/>
      <c r="E28" s="34"/>
      <c r="F28" s="34"/>
      <c r="G28" s="34"/>
      <c r="H28" s="34"/>
    </row>
    <row r="29" spans="2:8" ht="17.25" x14ac:dyDescent="0.3">
      <c r="B29" s="177" t="s">
        <v>246</v>
      </c>
      <c r="F29" s="154" t="s">
        <v>244</v>
      </c>
      <c r="G29" s="154"/>
    </row>
  </sheetData>
  <protectedRanges>
    <protectedRange algorithmName="SHA-512" hashValue="R8frfBQ/MhInQYm+jLEgMwgPwCkrGPIUaxyIFLRSCn/+fIsUU6bmJDax/r7gTh2PEAEvgODYwg0rRRjqSM/oww==" saltValue="tbZzHO5lCNHCDH5y3XGZag==" spinCount="100000" sqref="C17:C18" name="Range1_77"/>
    <protectedRange algorithmName="SHA-512" hashValue="R8frfBQ/MhInQYm+jLEgMwgPwCkrGPIUaxyIFLRSCn/+fIsUU6bmJDax/r7gTh2PEAEvgODYwg0rRRjqSM/oww==" saltValue="tbZzHO5lCNHCDH5y3XGZag==" spinCount="100000" sqref="F17:F18" name="Range1_84"/>
  </protectedRanges>
  <mergeCells count="4">
    <mergeCell ref="B9:H9"/>
    <mergeCell ref="F27:G27"/>
    <mergeCell ref="F29:G29"/>
    <mergeCell ref="B27:C27"/>
  </mergeCells>
  <conditionalFormatting sqref="C17:C18">
    <cfRule type="cellIs" dxfId="17" priority="2" operator="lessThan">
      <formula>-0.001</formula>
    </cfRule>
  </conditionalFormatting>
  <conditionalFormatting sqref="F17:F18">
    <cfRule type="cellIs" dxfId="16" priority="1" operator="lessThan">
      <formula>-0.001</formula>
    </cfRule>
  </conditionalFormatting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opLeftCell="A22" workbookViewId="0">
      <selection activeCell="C28" sqref="C2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1:12" x14ac:dyDescent="0.25">
      <c r="A1" t="s">
        <v>212</v>
      </c>
    </row>
    <row r="2" spans="1:12" x14ac:dyDescent="0.25">
      <c r="A2" t="s">
        <v>234</v>
      </c>
    </row>
    <row r="3" spans="1:12" x14ac:dyDescent="0.25">
      <c r="A3" t="s">
        <v>235</v>
      </c>
    </row>
    <row r="4" spans="1:12" x14ac:dyDescent="0.25">
      <c r="A4" t="s">
        <v>236</v>
      </c>
    </row>
    <row r="6" spans="1:12" ht="18" customHeight="1" x14ac:dyDescent="0.25">
      <c r="A6" t="s">
        <v>237</v>
      </c>
      <c r="G6" s="3"/>
      <c r="H6" s="3"/>
      <c r="I6" s="3"/>
      <c r="J6" s="3"/>
      <c r="K6" s="3"/>
      <c r="L6" s="3"/>
    </row>
    <row r="7" spans="1:12" ht="15.75" customHeight="1" x14ac:dyDescent="0.25">
      <c r="B7" s="155" t="s">
        <v>11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</row>
    <row r="8" spans="1:12" ht="18" x14ac:dyDescent="0.25">
      <c r="B8" s="3"/>
      <c r="C8" s="3"/>
      <c r="D8" s="3"/>
      <c r="E8" s="3"/>
      <c r="F8" s="3"/>
      <c r="G8" s="3"/>
      <c r="H8" s="3"/>
      <c r="I8" s="3"/>
      <c r="J8" s="4"/>
      <c r="K8" s="4"/>
      <c r="L8" s="4"/>
    </row>
    <row r="9" spans="1:12" ht="18" customHeight="1" x14ac:dyDescent="0.25">
      <c r="B9" s="155" t="s">
        <v>59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</row>
    <row r="10" spans="1:12" ht="15.75" customHeight="1" x14ac:dyDescent="0.25">
      <c r="B10" s="155" t="s">
        <v>43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</row>
    <row r="11" spans="1:12" ht="18" x14ac:dyDescent="0.25">
      <c r="B11" s="3"/>
      <c r="C11" s="3"/>
      <c r="D11" s="3"/>
      <c r="E11" s="3"/>
      <c r="F11" s="3"/>
      <c r="G11" s="3"/>
      <c r="H11" s="3"/>
      <c r="I11" s="3"/>
      <c r="J11" s="4"/>
      <c r="K11" s="4"/>
      <c r="L11" s="4"/>
    </row>
    <row r="12" spans="1:12" ht="25.5" customHeight="1" x14ac:dyDescent="0.25">
      <c r="B12" s="165" t="s">
        <v>7</v>
      </c>
      <c r="C12" s="166"/>
      <c r="D12" s="166"/>
      <c r="E12" s="166"/>
      <c r="F12" s="167"/>
      <c r="G12" s="42" t="s">
        <v>21</v>
      </c>
      <c r="H12" s="42" t="s">
        <v>57</v>
      </c>
      <c r="I12" s="42" t="s">
        <v>54</v>
      </c>
      <c r="J12" s="42" t="s">
        <v>22</v>
      </c>
      <c r="K12" s="42" t="s">
        <v>23</v>
      </c>
      <c r="L12" s="42" t="s">
        <v>55</v>
      </c>
    </row>
    <row r="13" spans="1:12" x14ac:dyDescent="0.25">
      <c r="B13" s="165">
        <v>1</v>
      </c>
      <c r="C13" s="166"/>
      <c r="D13" s="166"/>
      <c r="E13" s="166"/>
      <c r="F13" s="167"/>
      <c r="G13" s="43">
        <v>2</v>
      </c>
      <c r="H13" s="43">
        <v>3</v>
      </c>
      <c r="I13" s="43">
        <v>4</v>
      </c>
      <c r="J13" s="43">
        <v>5</v>
      </c>
      <c r="K13" s="43" t="s">
        <v>38</v>
      </c>
      <c r="L13" s="43" t="s">
        <v>39</v>
      </c>
    </row>
    <row r="14" spans="1:12" ht="25.5" x14ac:dyDescent="0.25">
      <c r="B14" s="10">
        <v>8</v>
      </c>
      <c r="C14" s="10"/>
      <c r="D14" s="10"/>
      <c r="E14" s="10"/>
      <c r="F14" s="10" t="s">
        <v>8</v>
      </c>
      <c r="G14" s="8"/>
      <c r="H14" s="8"/>
      <c r="I14" s="8"/>
      <c r="J14" s="31"/>
      <c r="K14" s="31"/>
      <c r="L14" s="31"/>
    </row>
    <row r="15" spans="1:12" x14ac:dyDescent="0.25">
      <c r="B15" s="10"/>
      <c r="C15" s="14">
        <v>84</v>
      </c>
      <c r="D15" s="14"/>
      <c r="E15" s="14"/>
      <c r="F15" s="14" t="s">
        <v>13</v>
      </c>
      <c r="G15" s="8"/>
      <c r="H15" s="8"/>
      <c r="I15" s="8"/>
      <c r="J15" s="31"/>
      <c r="K15" s="31"/>
      <c r="L15" s="31"/>
    </row>
    <row r="16" spans="1:12" ht="51" x14ac:dyDescent="0.25">
      <c r="B16" s="11"/>
      <c r="C16" s="11"/>
      <c r="D16" s="11">
        <v>841</v>
      </c>
      <c r="E16" s="11"/>
      <c r="F16" s="26" t="s">
        <v>44</v>
      </c>
      <c r="G16" s="8"/>
      <c r="H16" s="8"/>
      <c r="I16" s="8"/>
      <c r="J16" s="31"/>
      <c r="K16" s="31"/>
      <c r="L16" s="31"/>
    </row>
    <row r="17" spans="2:12" ht="25.5" x14ac:dyDescent="0.25">
      <c r="B17" s="11"/>
      <c r="C17" s="11"/>
      <c r="D17" s="11"/>
      <c r="E17" s="11">
        <v>8413</v>
      </c>
      <c r="F17" s="26" t="s">
        <v>45</v>
      </c>
      <c r="G17" s="8"/>
      <c r="H17" s="8"/>
      <c r="I17" s="8"/>
      <c r="J17" s="31"/>
      <c r="K17" s="31"/>
      <c r="L17" s="31"/>
    </row>
    <row r="18" spans="2:12" x14ac:dyDescent="0.25">
      <c r="B18" s="11"/>
      <c r="C18" s="11"/>
      <c r="D18" s="11"/>
      <c r="E18" s="12" t="s">
        <v>18</v>
      </c>
      <c r="F18" s="16"/>
      <c r="G18" s="8"/>
      <c r="H18" s="8"/>
      <c r="I18" s="8"/>
      <c r="J18" s="31"/>
      <c r="K18" s="31"/>
      <c r="L18" s="31"/>
    </row>
    <row r="19" spans="2:12" ht="25.5" x14ac:dyDescent="0.25">
      <c r="B19" s="13">
        <v>5</v>
      </c>
      <c r="C19" s="13"/>
      <c r="D19" s="13"/>
      <c r="E19" s="13"/>
      <c r="F19" s="17" t="s">
        <v>9</v>
      </c>
      <c r="G19" s="8"/>
      <c r="H19" s="8"/>
      <c r="I19" s="8"/>
      <c r="J19" s="31"/>
      <c r="K19" s="31"/>
      <c r="L19" s="31"/>
    </row>
    <row r="20" spans="2:12" ht="25.5" x14ac:dyDescent="0.25">
      <c r="B20" s="14"/>
      <c r="C20" s="14">
        <v>54</v>
      </c>
      <c r="D20" s="14"/>
      <c r="E20" s="14"/>
      <c r="F20" s="18" t="s">
        <v>14</v>
      </c>
      <c r="G20" s="8"/>
      <c r="H20" s="8"/>
      <c r="I20" s="9"/>
      <c r="J20" s="31"/>
      <c r="K20" s="31"/>
      <c r="L20" s="31"/>
    </row>
    <row r="21" spans="2:12" ht="63.75" x14ac:dyDescent="0.25">
      <c r="B21" s="14"/>
      <c r="C21" s="14"/>
      <c r="D21" s="14">
        <v>541</v>
      </c>
      <c r="E21" s="26"/>
      <c r="F21" s="26" t="s">
        <v>46</v>
      </c>
      <c r="G21" s="8"/>
      <c r="H21" s="8"/>
      <c r="I21" s="9"/>
      <c r="J21" s="31"/>
      <c r="K21" s="31"/>
      <c r="L21" s="31"/>
    </row>
    <row r="22" spans="2:12" ht="38.25" x14ac:dyDescent="0.25">
      <c r="B22" s="14"/>
      <c r="C22" s="14"/>
      <c r="D22" s="14"/>
      <c r="E22" s="26">
        <v>5413</v>
      </c>
      <c r="F22" s="26" t="s">
        <v>47</v>
      </c>
      <c r="G22" s="8"/>
      <c r="H22" s="8"/>
      <c r="I22" s="9"/>
      <c r="J22" s="31"/>
      <c r="K22" s="31"/>
      <c r="L22" s="31"/>
    </row>
    <row r="23" spans="2:12" x14ac:dyDescent="0.25">
      <c r="B23" s="15"/>
      <c r="C23" s="13"/>
      <c r="D23" s="13"/>
      <c r="E23" s="13"/>
      <c r="F23" s="17" t="s">
        <v>18</v>
      </c>
      <c r="G23" s="8"/>
      <c r="H23" s="8"/>
      <c r="I23" s="8"/>
      <c r="J23" s="31"/>
      <c r="K23" s="31"/>
      <c r="L23" s="31"/>
    </row>
    <row r="25" spans="2:12" x14ac:dyDescent="0.2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7.25" x14ac:dyDescent="0.25">
      <c r="B26" s="34"/>
      <c r="C26" s="176" t="s">
        <v>245</v>
      </c>
      <c r="D26" s="176"/>
      <c r="E26" s="34"/>
      <c r="F26" s="34"/>
      <c r="G26" s="34"/>
      <c r="H26" s="34"/>
      <c r="I26" s="34"/>
      <c r="J26" s="154" t="s">
        <v>243</v>
      </c>
      <c r="K26" s="154"/>
      <c r="L26" s="34"/>
    </row>
    <row r="27" spans="2:12" x14ac:dyDescent="0.2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2:12" ht="17.25" x14ac:dyDescent="0.3">
      <c r="C28" s="177" t="s">
        <v>246</v>
      </c>
      <c r="J28" s="154" t="s">
        <v>244</v>
      </c>
      <c r="K28" s="154"/>
    </row>
  </sheetData>
  <mergeCells count="8">
    <mergeCell ref="J26:K26"/>
    <mergeCell ref="J28:K28"/>
    <mergeCell ref="B12:F12"/>
    <mergeCell ref="B13:F13"/>
    <mergeCell ref="B7:L7"/>
    <mergeCell ref="B9:L9"/>
    <mergeCell ref="B10:L10"/>
    <mergeCell ref="C26:D26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opLeftCell="A112" zoomScaleNormal="100" workbookViewId="0">
      <selection activeCell="B136" sqref="B13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x14ac:dyDescent="0.25">
      <c r="A1" t="s">
        <v>212</v>
      </c>
    </row>
    <row r="2" spans="1:8" x14ac:dyDescent="0.25">
      <c r="A2" t="s">
        <v>234</v>
      </c>
    </row>
    <row r="3" spans="1:8" x14ac:dyDescent="0.25">
      <c r="A3" t="s">
        <v>235</v>
      </c>
    </row>
    <row r="4" spans="1:8" x14ac:dyDescent="0.25">
      <c r="A4" t="s">
        <v>236</v>
      </c>
    </row>
    <row r="6" spans="1:8" x14ac:dyDescent="0.25">
      <c r="A6" t="s">
        <v>237</v>
      </c>
    </row>
    <row r="7" spans="1:8" ht="18" x14ac:dyDescent="0.25">
      <c r="B7" s="3"/>
      <c r="C7" s="3"/>
      <c r="D7" s="3"/>
      <c r="E7" s="3"/>
      <c r="F7" s="4"/>
      <c r="G7" s="4"/>
      <c r="H7" s="4"/>
    </row>
    <row r="8" spans="1:8" ht="15.75" customHeight="1" x14ac:dyDescent="0.25">
      <c r="B8" s="155" t="s">
        <v>48</v>
      </c>
      <c r="C8" s="155"/>
      <c r="D8" s="155"/>
      <c r="E8" s="155"/>
      <c r="F8" s="155"/>
      <c r="G8" s="155"/>
      <c r="H8" s="155"/>
    </row>
    <row r="9" spans="1:8" ht="18" x14ac:dyDescent="0.25">
      <c r="B9" s="3"/>
      <c r="C9" s="3"/>
      <c r="D9" s="3"/>
      <c r="E9" s="3"/>
      <c r="F9" s="4"/>
      <c r="G9" s="4"/>
      <c r="H9" s="4"/>
    </row>
    <row r="10" spans="1:8" ht="25.5" x14ac:dyDescent="0.25">
      <c r="B10" s="39" t="s">
        <v>7</v>
      </c>
      <c r="C10" s="39" t="s">
        <v>61</v>
      </c>
      <c r="D10" s="39" t="s">
        <v>57</v>
      </c>
      <c r="E10" s="39" t="s">
        <v>54</v>
      </c>
      <c r="F10" s="39" t="s">
        <v>62</v>
      </c>
      <c r="G10" s="39" t="s">
        <v>23</v>
      </c>
      <c r="H10" s="39" t="s">
        <v>55</v>
      </c>
    </row>
    <row r="11" spans="1:8" x14ac:dyDescent="0.25">
      <c r="B11" s="39">
        <v>1</v>
      </c>
      <c r="C11" s="39">
        <v>2</v>
      </c>
      <c r="D11" s="39">
        <v>3</v>
      </c>
      <c r="E11" s="39">
        <v>4</v>
      </c>
      <c r="F11" s="39">
        <v>5</v>
      </c>
      <c r="G11" s="39" t="s">
        <v>38</v>
      </c>
      <c r="H11" s="39" t="s">
        <v>39</v>
      </c>
    </row>
    <row r="12" spans="1:8" x14ac:dyDescent="0.25">
      <c r="B12" s="10" t="s">
        <v>50</v>
      </c>
      <c r="C12" s="83">
        <f>C13+C19+C22+C26</f>
        <v>532866.49</v>
      </c>
      <c r="D12" s="83">
        <f>D13+D19+D22+D26+D30</f>
        <v>1242636.29</v>
      </c>
      <c r="E12" s="83">
        <f>E13+E19+E22+E26+E30</f>
        <v>1242636.29</v>
      </c>
      <c r="F12" s="83">
        <f>F13+F19+F22+F26+F30+F33</f>
        <v>631581.29</v>
      </c>
      <c r="G12" s="90">
        <f>F12/C12*100</f>
        <v>118.52524072211786</v>
      </c>
      <c r="H12" s="90">
        <f>F12/E12*100</f>
        <v>50.82591705091761</v>
      </c>
    </row>
    <row r="13" spans="1:8" x14ac:dyDescent="0.25">
      <c r="B13" s="10" t="s">
        <v>17</v>
      </c>
      <c r="C13" s="72">
        <f>C14+C15+C16+C17</f>
        <v>519151.87</v>
      </c>
      <c r="D13" s="72">
        <f>D14+D15+D16+D17</f>
        <v>1154926.29</v>
      </c>
      <c r="E13" s="72">
        <f>E14+E15+E16+E17</f>
        <v>1154926.29</v>
      </c>
      <c r="F13" s="72">
        <f>F14+F15+F16+F17</f>
        <v>614082.75</v>
      </c>
      <c r="G13" s="90">
        <f t="shared" ref="G13:G34" si="0">F13/C13*100</f>
        <v>118.28576289246536</v>
      </c>
      <c r="H13" s="90">
        <f t="shared" ref="H13:H34" si="1">F13/E13*100</f>
        <v>53.170730921711026</v>
      </c>
    </row>
    <row r="14" spans="1:8" x14ac:dyDescent="0.25">
      <c r="B14" s="23" t="s">
        <v>158</v>
      </c>
      <c r="C14" s="71">
        <v>3111.42</v>
      </c>
      <c r="D14" s="71">
        <v>6200</v>
      </c>
      <c r="E14" s="71">
        <v>6200</v>
      </c>
      <c r="F14" s="95">
        <v>4438.46</v>
      </c>
      <c r="G14" s="90">
        <f t="shared" si="0"/>
        <v>142.65062254533299</v>
      </c>
      <c r="H14" s="90">
        <f t="shared" si="1"/>
        <v>71.588064516129037</v>
      </c>
    </row>
    <row r="15" spans="1:8" x14ac:dyDescent="0.25">
      <c r="B15" s="24" t="s">
        <v>144</v>
      </c>
      <c r="C15" s="96">
        <v>49011.81</v>
      </c>
      <c r="D15" s="71">
        <v>93646.29</v>
      </c>
      <c r="E15" s="97">
        <v>93646.29</v>
      </c>
      <c r="F15" s="92">
        <v>71481.23</v>
      </c>
      <c r="G15" s="90">
        <f t="shared" si="0"/>
        <v>145.8449096248435</v>
      </c>
      <c r="H15" s="90">
        <f t="shared" si="1"/>
        <v>76.331085833726036</v>
      </c>
    </row>
    <row r="16" spans="1:8" x14ac:dyDescent="0.25">
      <c r="B16" s="24" t="s">
        <v>145</v>
      </c>
      <c r="C16" s="96">
        <v>467028.64</v>
      </c>
      <c r="D16" s="71">
        <v>1055080</v>
      </c>
      <c r="E16" s="71">
        <v>1055080</v>
      </c>
      <c r="F16" s="92">
        <v>536980.04</v>
      </c>
      <c r="G16" s="90">
        <f t="shared" si="0"/>
        <v>114.97796794646256</v>
      </c>
      <c r="H16" s="90">
        <f t="shared" si="1"/>
        <v>50.894722675057821</v>
      </c>
    </row>
    <row r="17" spans="2:8" ht="25.5" x14ac:dyDescent="0.25">
      <c r="B17" s="26" t="s">
        <v>151</v>
      </c>
      <c r="C17" s="71">
        <v>0</v>
      </c>
      <c r="D17" s="71">
        <v>0</v>
      </c>
      <c r="E17" s="71">
        <v>0</v>
      </c>
      <c r="F17" s="96">
        <v>1183.02</v>
      </c>
      <c r="G17" s="90" t="e">
        <f t="shared" si="0"/>
        <v>#DIV/0!</v>
      </c>
      <c r="H17" s="90" t="e">
        <f t="shared" si="1"/>
        <v>#DIV/0!</v>
      </c>
    </row>
    <row r="18" spans="2:8" x14ac:dyDescent="0.25">
      <c r="B18" s="82"/>
      <c r="C18" s="71"/>
      <c r="D18" s="71"/>
      <c r="E18" s="71"/>
      <c r="F18" s="98"/>
      <c r="G18" s="90"/>
      <c r="H18" s="90"/>
    </row>
    <row r="19" spans="2:8" x14ac:dyDescent="0.25">
      <c r="B19" s="13" t="s">
        <v>146</v>
      </c>
      <c r="C19" s="72">
        <f>C20</f>
        <v>172.54</v>
      </c>
      <c r="D19" s="72">
        <f>D20</f>
        <v>3320</v>
      </c>
      <c r="E19" s="72">
        <f>E20</f>
        <v>3320</v>
      </c>
      <c r="F19" s="72">
        <f>F20</f>
        <v>560</v>
      </c>
      <c r="G19" s="90">
        <f t="shared" si="0"/>
        <v>324.56242030833431</v>
      </c>
      <c r="H19" s="90">
        <f t="shared" si="1"/>
        <v>16.867469879518072</v>
      </c>
    </row>
    <row r="20" spans="2:8" x14ac:dyDescent="0.25">
      <c r="B20" s="24" t="s">
        <v>147</v>
      </c>
      <c r="C20" s="96">
        <v>172.54</v>
      </c>
      <c r="D20" s="71">
        <v>3320</v>
      </c>
      <c r="E20" s="71">
        <v>3320</v>
      </c>
      <c r="F20" s="96">
        <v>560</v>
      </c>
      <c r="G20" s="90">
        <f t="shared" si="0"/>
        <v>324.56242030833431</v>
      </c>
      <c r="H20" s="90">
        <f t="shared" si="1"/>
        <v>16.867469879518072</v>
      </c>
    </row>
    <row r="21" spans="2:8" x14ac:dyDescent="0.25">
      <c r="B21" s="24"/>
      <c r="C21" s="71"/>
      <c r="D21" s="71"/>
      <c r="E21" s="71"/>
      <c r="F21" s="98"/>
      <c r="G21" s="90" t="e">
        <f t="shared" si="0"/>
        <v>#DIV/0!</v>
      </c>
      <c r="H21" s="90" t="e">
        <f t="shared" si="1"/>
        <v>#DIV/0!</v>
      </c>
    </row>
    <row r="22" spans="2:8" ht="15.75" customHeight="1" x14ac:dyDescent="0.25">
      <c r="B22" s="13" t="s">
        <v>19</v>
      </c>
      <c r="C22" s="72">
        <f>C23+C24</f>
        <v>4792.33</v>
      </c>
      <c r="D22" s="72">
        <f>D23</f>
        <v>39850</v>
      </c>
      <c r="E22" s="72">
        <f>E23</f>
        <v>39850</v>
      </c>
      <c r="F22" s="72">
        <f>F23</f>
        <v>4535.03</v>
      </c>
      <c r="G22" s="90">
        <f t="shared" si="0"/>
        <v>94.631004125341946</v>
      </c>
      <c r="H22" s="90">
        <f t="shared" si="1"/>
        <v>11.380250941028859</v>
      </c>
    </row>
    <row r="23" spans="2:8" ht="15.75" customHeight="1" x14ac:dyDescent="0.25">
      <c r="B23" s="24" t="s">
        <v>152</v>
      </c>
      <c r="C23" s="71">
        <v>4792.13</v>
      </c>
      <c r="D23" s="71">
        <v>39850</v>
      </c>
      <c r="E23" s="71">
        <v>39850</v>
      </c>
      <c r="F23" s="98">
        <v>4535.03</v>
      </c>
      <c r="G23" s="90">
        <f t="shared" si="0"/>
        <v>94.634953559273214</v>
      </c>
      <c r="H23" s="90">
        <f t="shared" si="1"/>
        <v>11.380250941028859</v>
      </c>
    </row>
    <row r="24" spans="2:8" ht="25.5" x14ac:dyDescent="0.25">
      <c r="B24" s="85" t="s">
        <v>153</v>
      </c>
      <c r="C24" s="71">
        <v>0.2</v>
      </c>
      <c r="D24" s="71">
        <v>10</v>
      </c>
      <c r="E24" s="71">
        <v>10</v>
      </c>
      <c r="F24" s="98">
        <v>0</v>
      </c>
      <c r="G24" s="90">
        <f t="shared" si="0"/>
        <v>0</v>
      </c>
      <c r="H24" s="90">
        <f t="shared" si="1"/>
        <v>0</v>
      </c>
    </row>
    <row r="25" spans="2:8" x14ac:dyDescent="0.25">
      <c r="B25" s="85"/>
      <c r="C25" s="71"/>
      <c r="D25" s="71"/>
      <c r="E25" s="71"/>
      <c r="F25" s="98"/>
      <c r="G25" s="90"/>
      <c r="H25" s="90"/>
    </row>
    <row r="26" spans="2:8" x14ac:dyDescent="0.25">
      <c r="B26" s="13" t="s">
        <v>148</v>
      </c>
      <c r="C26" s="72">
        <f>C27</f>
        <v>8749.75</v>
      </c>
      <c r="D26" s="72">
        <f>D27+D28</f>
        <v>28400</v>
      </c>
      <c r="E26" s="72">
        <f>E27+E28</f>
        <v>28400</v>
      </c>
      <c r="F26" s="72">
        <f>F27+F28</f>
        <v>9804.36</v>
      </c>
      <c r="G26" s="90">
        <f t="shared" si="0"/>
        <v>112.0530300865739</v>
      </c>
      <c r="H26" s="90">
        <f t="shared" si="1"/>
        <v>34.522394366197183</v>
      </c>
    </row>
    <row r="27" spans="2:8" x14ac:dyDescent="0.25">
      <c r="B27" s="15" t="s">
        <v>149</v>
      </c>
      <c r="C27" s="96">
        <v>8749.75</v>
      </c>
      <c r="D27" s="53">
        <v>11950</v>
      </c>
      <c r="E27" s="53">
        <v>11950</v>
      </c>
      <c r="F27" s="99">
        <v>9804.36</v>
      </c>
      <c r="G27" s="90">
        <f t="shared" si="0"/>
        <v>112.0530300865739</v>
      </c>
      <c r="H27" s="90">
        <f t="shared" si="1"/>
        <v>82.044853556485364</v>
      </c>
    </row>
    <row r="28" spans="2:8" x14ac:dyDescent="0.25">
      <c r="B28" s="15" t="s">
        <v>154</v>
      </c>
      <c r="C28" s="71">
        <v>0</v>
      </c>
      <c r="D28" s="71">
        <v>16450</v>
      </c>
      <c r="E28" s="71">
        <v>16450</v>
      </c>
      <c r="F28" s="98">
        <v>0</v>
      </c>
      <c r="G28" s="90" t="e">
        <f t="shared" si="0"/>
        <v>#DIV/0!</v>
      </c>
      <c r="H28" s="90">
        <f t="shared" si="1"/>
        <v>0</v>
      </c>
    </row>
    <row r="29" spans="2:8" x14ac:dyDescent="0.25">
      <c r="B29" s="15"/>
      <c r="C29" s="71"/>
      <c r="D29" s="71"/>
      <c r="E29" s="71"/>
      <c r="F29" s="98"/>
      <c r="G29" s="90"/>
      <c r="H29" s="90"/>
    </row>
    <row r="30" spans="2:8" x14ac:dyDescent="0.25">
      <c r="B30" s="13" t="s">
        <v>150</v>
      </c>
      <c r="C30" s="72">
        <f>C31</f>
        <v>0</v>
      </c>
      <c r="D30" s="72">
        <f>D31</f>
        <v>16140</v>
      </c>
      <c r="E30" s="72">
        <f>E31</f>
        <v>16140</v>
      </c>
      <c r="F30" s="72">
        <f>F31</f>
        <v>0</v>
      </c>
      <c r="G30" s="90" t="e">
        <f t="shared" si="0"/>
        <v>#DIV/0!</v>
      </c>
      <c r="H30" s="90">
        <f t="shared" si="1"/>
        <v>0</v>
      </c>
    </row>
    <row r="31" spans="2:8" x14ac:dyDescent="0.25">
      <c r="B31" s="15" t="s">
        <v>155</v>
      </c>
      <c r="C31" s="73">
        <v>0</v>
      </c>
      <c r="D31" s="53">
        <v>16140</v>
      </c>
      <c r="E31" s="53">
        <v>16140</v>
      </c>
      <c r="F31" s="98">
        <v>0</v>
      </c>
      <c r="G31" s="90" t="e">
        <f t="shared" si="0"/>
        <v>#DIV/0!</v>
      </c>
      <c r="H31" s="90">
        <f t="shared" si="1"/>
        <v>0</v>
      </c>
    </row>
    <row r="32" spans="2:8" x14ac:dyDescent="0.25">
      <c r="B32" s="15"/>
      <c r="C32" s="73"/>
      <c r="D32" s="53"/>
      <c r="E32" s="53"/>
      <c r="F32" s="98"/>
      <c r="G32" s="90"/>
      <c r="H32" s="90"/>
    </row>
    <row r="33" spans="2:8" x14ac:dyDescent="0.25">
      <c r="B33" s="13" t="s">
        <v>156</v>
      </c>
      <c r="C33" s="73">
        <v>0</v>
      </c>
      <c r="D33" s="55">
        <f>D34</f>
        <v>3190</v>
      </c>
      <c r="E33" s="55">
        <f>E34</f>
        <v>3190</v>
      </c>
      <c r="F33" s="89">
        <f>F34</f>
        <v>2599.15</v>
      </c>
      <c r="G33" s="90" t="e">
        <f t="shared" si="0"/>
        <v>#DIV/0!</v>
      </c>
      <c r="H33" s="90">
        <f t="shared" si="1"/>
        <v>81.478056426332287</v>
      </c>
    </row>
    <row r="34" spans="2:8" ht="25.5" x14ac:dyDescent="0.25">
      <c r="B34" s="14" t="s">
        <v>157</v>
      </c>
      <c r="C34" s="8">
        <v>0</v>
      </c>
      <c r="D34" s="8">
        <v>3190</v>
      </c>
      <c r="E34" s="8">
        <v>3190</v>
      </c>
      <c r="F34" s="92">
        <v>2599.15</v>
      </c>
      <c r="G34" s="90" t="e">
        <f t="shared" si="0"/>
        <v>#DIV/0!</v>
      </c>
      <c r="H34" s="90">
        <f t="shared" si="1"/>
        <v>81.478056426332287</v>
      </c>
    </row>
    <row r="35" spans="2:8" x14ac:dyDescent="0.25">
      <c r="B35" s="25"/>
      <c r="C35" s="8"/>
      <c r="D35" s="8"/>
      <c r="E35" s="9"/>
      <c r="F35" s="94"/>
      <c r="G35" s="94"/>
      <c r="H35" s="94"/>
    </row>
    <row r="36" spans="2:8" x14ac:dyDescent="0.25">
      <c r="B36" s="10" t="s">
        <v>52</v>
      </c>
      <c r="C36" s="71"/>
      <c r="D36" s="71"/>
      <c r="E36" s="73"/>
      <c r="F36" s="98"/>
      <c r="G36" s="94"/>
      <c r="H36" s="94"/>
    </row>
    <row r="37" spans="2:8" x14ac:dyDescent="0.25">
      <c r="B37" s="10" t="s">
        <v>17</v>
      </c>
      <c r="C37" s="71"/>
      <c r="D37" s="71"/>
      <c r="E37" s="71"/>
      <c r="F37" s="98"/>
      <c r="G37" s="94"/>
      <c r="H37" s="94"/>
    </row>
    <row r="38" spans="2:8" ht="25.5" x14ac:dyDescent="0.25">
      <c r="B38" s="100" t="s">
        <v>158</v>
      </c>
      <c r="C38" s="72">
        <f>C39+C40+C41+C42</f>
        <v>3111.4199999999996</v>
      </c>
      <c r="D38" s="72">
        <f t="shared" ref="D38:E38" si="2">D39+D40+D41+D42</f>
        <v>6200</v>
      </c>
      <c r="E38" s="72">
        <f t="shared" si="2"/>
        <v>6200</v>
      </c>
      <c r="F38" s="89">
        <f>F39+F40+F41+F42</f>
        <v>4438.46</v>
      </c>
      <c r="G38" s="90">
        <f>F38/C38*100</f>
        <v>142.65062254533302</v>
      </c>
      <c r="H38" s="90">
        <f>F38/E38*100</f>
        <v>71.588064516129037</v>
      </c>
    </row>
    <row r="39" spans="2:8" x14ac:dyDescent="0.25">
      <c r="B39" s="23" t="s">
        <v>159</v>
      </c>
      <c r="C39" s="71">
        <v>700.78</v>
      </c>
      <c r="D39" s="71">
        <v>2200</v>
      </c>
      <c r="E39" s="71">
        <v>2200</v>
      </c>
      <c r="F39" s="98">
        <v>1294.96</v>
      </c>
      <c r="G39" s="90">
        <f t="shared" ref="G39:G102" si="3">F39/C39*100</f>
        <v>184.78837866377467</v>
      </c>
      <c r="H39" s="90">
        <f t="shared" ref="H39:H102" si="4">F39/E39*100</f>
        <v>58.86181818181818</v>
      </c>
    </row>
    <row r="40" spans="2:8" x14ac:dyDescent="0.25">
      <c r="B40" s="23" t="s">
        <v>163</v>
      </c>
      <c r="C40" s="71">
        <v>765.15</v>
      </c>
      <c r="D40" s="71">
        <v>400</v>
      </c>
      <c r="E40" s="71">
        <v>400</v>
      </c>
      <c r="F40" s="98">
        <v>822.21</v>
      </c>
      <c r="G40" s="90">
        <f t="shared" si="3"/>
        <v>107.45736130170556</v>
      </c>
      <c r="H40" s="90">
        <f t="shared" si="4"/>
        <v>205.55250000000004</v>
      </c>
    </row>
    <row r="41" spans="2:8" x14ac:dyDescent="0.25">
      <c r="B41" s="23" t="s">
        <v>165</v>
      </c>
      <c r="C41" s="71">
        <v>1421.52</v>
      </c>
      <c r="D41" s="71">
        <v>2500</v>
      </c>
      <c r="E41" s="71">
        <v>2500</v>
      </c>
      <c r="F41" s="98">
        <v>752.74</v>
      </c>
      <c r="G41" s="90">
        <f t="shared" si="3"/>
        <v>52.953176881085042</v>
      </c>
      <c r="H41" s="90">
        <f t="shared" si="4"/>
        <v>30.109600000000004</v>
      </c>
    </row>
    <row r="42" spans="2:8" ht="25.5" x14ac:dyDescent="0.25">
      <c r="B42" s="23" t="s">
        <v>170</v>
      </c>
      <c r="C42" s="71">
        <v>223.97</v>
      </c>
      <c r="D42" s="71">
        <v>1100</v>
      </c>
      <c r="E42" s="71">
        <v>1100</v>
      </c>
      <c r="F42" s="98">
        <v>1568.55</v>
      </c>
      <c r="G42" s="90">
        <f t="shared" si="3"/>
        <v>700.33933116042317</v>
      </c>
      <c r="H42" s="90">
        <f t="shared" si="4"/>
        <v>142.59545454545454</v>
      </c>
    </row>
    <row r="43" spans="2:8" x14ac:dyDescent="0.25">
      <c r="B43" s="23"/>
      <c r="C43" s="71"/>
      <c r="D43" s="71"/>
      <c r="E43" s="71"/>
      <c r="F43" s="98"/>
      <c r="G43" s="90"/>
      <c r="H43" s="90"/>
    </row>
    <row r="44" spans="2:8" x14ac:dyDescent="0.25">
      <c r="B44" s="101" t="s">
        <v>144</v>
      </c>
      <c r="C44" s="72">
        <f>C45+C46+C47+C48+C49+C50+C51+C52+C53+C54+C55+C56+C57+C58+C59+C60+C61+C62+C63+C64+C65+C66+C67+C68+C69</f>
        <v>52778.8</v>
      </c>
      <c r="D44" s="72">
        <f>D45+D46+D47+D48+D49+D50+D51+D52+D53+D54+D55+D56+D57+D58+D59+D60+D61+D62+D63+D64+D65+D66+D67+D68+D69</f>
        <v>93646.290000000008</v>
      </c>
      <c r="E44" s="72">
        <f>E45+E46+E47+E48+E49+E50+E51+E52+E53+E54+E55+E56+E57+E58+E59+E60+E61+E62+E63+E64+E65+E66+E67+E68+E69</f>
        <v>93646.290000000008</v>
      </c>
      <c r="F44" s="72">
        <f>F45+F46+F47+F48+F49+F50+F51+F52+F53+F54+F55+F56+F57+F58+F59+F60+F61+F62+F63+F64+F65+F66+F67+F68+F69</f>
        <v>79228.02</v>
      </c>
      <c r="G44" s="90">
        <f t="shared" si="3"/>
        <v>150.11334096265924</v>
      </c>
      <c r="H44" s="90">
        <f t="shared" si="4"/>
        <v>84.603479753442443</v>
      </c>
    </row>
    <row r="45" spans="2:8" x14ac:dyDescent="0.25">
      <c r="B45" s="24" t="s">
        <v>171</v>
      </c>
      <c r="C45" s="71">
        <v>2020.82</v>
      </c>
      <c r="D45" s="71">
        <v>1060</v>
      </c>
      <c r="E45" s="71">
        <v>1060</v>
      </c>
      <c r="F45" s="98">
        <v>6756.25</v>
      </c>
      <c r="G45" s="90">
        <f t="shared" si="3"/>
        <v>334.33210280975049</v>
      </c>
      <c r="H45" s="90">
        <f t="shared" si="4"/>
        <v>637.38207547169804</v>
      </c>
    </row>
    <row r="46" spans="2:8" x14ac:dyDescent="0.25">
      <c r="B46" s="24" t="s">
        <v>172</v>
      </c>
      <c r="C46" s="71">
        <v>15489.38</v>
      </c>
      <c r="D46" s="71">
        <v>35836.29</v>
      </c>
      <c r="E46" s="71">
        <v>35836.29</v>
      </c>
      <c r="F46" s="98">
        <v>20903.509999999998</v>
      </c>
      <c r="G46" s="90">
        <f t="shared" si="3"/>
        <v>134.95381997213573</v>
      </c>
      <c r="H46" s="90">
        <f t="shared" si="4"/>
        <v>58.330563794410629</v>
      </c>
    </row>
    <row r="47" spans="2:8" x14ac:dyDescent="0.25">
      <c r="B47" s="24" t="s">
        <v>173</v>
      </c>
      <c r="C47" s="71">
        <v>66.36</v>
      </c>
      <c r="D47" s="71">
        <v>530</v>
      </c>
      <c r="E47" s="71">
        <v>530</v>
      </c>
      <c r="F47" s="98">
        <v>748.75</v>
      </c>
      <c r="G47" s="90">
        <f t="shared" si="3"/>
        <v>1128.3152501506931</v>
      </c>
      <c r="H47" s="90">
        <f t="shared" si="4"/>
        <v>141.27358490566039</v>
      </c>
    </row>
    <row r="48" spans="2:8" x14ac:dyDescent="0.25">
      <c r="B48" s="24" t="s">
        <v>174</v>
      </c>
      <c r="C48" s="71">
        <v>5148.47</v>
      </c>
      <c r="D48" s="71">
        <v>2520</v>
      </c>
      <c r="E48" s="71">
        <v>2520</v>
      </c>
      <c r="F48" s="98">
        <v>6026.55</v>
      </c>
      <c r="G48" s="90">
        <f t="shared" si="3"/>
        <v>117.0551639613322</v>
      </c>
      <c r="H48" s="90">
        <f t="shared" si="4"/>
        <v>239.14880952380955</v>
      </c>
    </row>
    <row r="49" spans="2:8" x14ac:dyDescent="0.25">
      <c r="B49" s="24" t="s">
        <v>175</v>
      </c>
      <c r="C49" s="71">
        <v>0</v>
      </c>
      <c r="D49" s="71">
        <v>70</v>
      </c>
      <c r="E49" s="71">
        <v>70</v>
      </c>
      <c r="F49" s="98">
        <v>29.2</v>
      </c>
      <c r="G49" s="90" t="e">
        <f t="shared" si="3"/>
        <v>#DIV/0!</v>
      </c>
      <c r="H49" s="90">
        <f t="shared" si="4"/>
        <v>41.714285714285715</v>
      </c>
    </row>
    <row r="50" spans="2:8" x14ac:dyDescent="0.25">
      <c r="B50" s="24" t="s">
        <v>176</v>
      </c>
      <c r="C50" s="71">
        <v>9156.58</v>
      </c>
      <c r="D50" s="71">
        <v>12600</v>
      </c>
      <c r="E50" s="71">
        <v>12600</v>
      </c>
      <c r="F50" s="98">
        <v>14652.44</v>
      </c>
      <c r="G50" s="90">
        <f t="shared" si="3"/>
        <v>160.02088115868588</v>
      </c>
      <c r="H50" s="90">
        <f t="shared" si="4"/>
        <v>116.28920634920637</v>
      </c>
    </row>
    <row r="51" spans="2:8" x14ac:dyDescent="0.25">
      <c r="B51" s="24" t="s">
        <v>177</v>
      </c>
      <c r="C51" s="71">
        <v>1233.9000000000001</v>
      </c>
      <c r="D51" s="71">
        <v>1330</v>
      </c>
      <c r="E51" s="71">
        <v>1330</v>
      </c>
      <c r="F51" s="98">
        <v>1725.37</v>
      </c>
      <c r="G51" s="90">
        <f t="shared" si="3"/>
        <v>139.83061836453518</v>
      </c>
      <c r="H51" s="90">
        <f t="shared" si="4"/>
        <v>129.72706766917292</v>
      </c>
    </row>
    <row r="52" spans="2:8" x14ac:dyDescent="0.25">
      <c r="B52" s="24" t="s">
        <v>178</v>
      </c>
      <c r="C52" s="71">
        <v>0</v>
      </c>
      <c r="D52" s="71">
        <v>130</v>
      </c>
      <c r="E52" s="71">
        <v>130</v>
      </c>
      <c r="F52" s="98">
        <v>0</v>
      </c>
      <c r="G52" s="90" t="e">
        <f t="shared" si="3"/>
        <v>#DIV/0!</v>
      </c>
      <c r="H52" s="90">
        <f t="shared" si="4"/>
        <v>0</v>
      </c>
    </row>
    <row r="53" spans="2:8" x14ac:dyDescent="0.25">
      <c r="B53" s="24" t="s">
        <v>179</v>
      </c>
      <c r="C53" s="71">
        <v>0</v>
      </c>
      <c r="D53" s="71">
        <v>130</v>
      </c>
      <c r="E53" s="71">
        <v>130</v>
      </c>
      <c r="F53" s="98">
        <v>98.79</v>
      </c>
      <c r="G53" s="90" t="e">
        <f t="shared" si="3"/>
        <v>#DIV/0!</v>
      </c>
      <c r="H53" s="90">
        <f t="shared" si="4"/>
        <v>75.992307692307691</v>
      </c>
    </row>
    <row r="54" spans="2:8" x14ac:dyDescent="0.25">
      <c r="B54" s="24" t="s">
        <v>180</v>
      </c>
      <c r="C54" s="71">
        <v>1130.71</v>
      </c>
      <c r="D54" s="71">
        <v>1460</v>
      </c>
      <c r="E54" s="71">
        <v>1460</v>
      </c>
      <c r="F54" s="98">
        <v>1318.25</v>
      </c>
      <c r="G54" s="90">
        <f t="shared" si="3"/>
        <v>116.58603886053895</v>
      </c>
      <c r="H54" s="90">
        <f t="shared" si="4"/>
        <v>90.291095890410958</v>
      </c>
    </row>
    <row r="55" spans="2:8" x14ac:dyDescent="0.25">
      <c r="B55" s="24" t="s">
        <v>181</v>
      </c>
      <c r="C55" s="71">
        <v>1344.54</v>
      </c>
      <c r="D55" s="71">
        <v>1330</v>
      </c>
      <c r="E55" s="71">
        <v>1330</v>
      </c>
      <c r="F55" s="98">
        <v>1526.48</v>
      </c>
      <c r="G55" s="90">
        <f t="shared" si="3"/>
        <v>113.53176551088104</v>
      </c>
      <c r="H55" s="90">
        <f t="shared" si="4"/>
        <v>114.77293233082706</v>
      </c>
    </row>
    <row r="56" spans="2:8" x14ac:dyDescent="0.25">
      <c r="B56" s="24" t="s">
        <v>182</v>
      </c>
      <c r="C56" s="71">
        <v>1191.72</v>
      </c>
      <c r="D56" s="71">
        <v>200</v>
      </c>
      <c r="E56" s="71">
        <v>200</v>
      </c>
      <c r="F56" s="98">
        <v>63.72</v>
      </c>
      <c r="G56" s="90">
        <f t="shared" si="3"/>
        <v>5.3468935656026586</v>
      </c>
      <c r="H56" s="90">
        <f t="shared" si="4"/>
        <v>31.86</v>
      </c>
    </row>
    <row r="57" spans="2:8" x14ac:dyDescent="0.25">
      <c r="B57" s="24" t="s">
        <v>183</v>
      </c>
      <c r="C57" s="71">
        <v>2777.9</v>
      </c>
      <c r="D57" s="71">
        <v>3450</v>
      </c>
      <c r="E57" s="71">
        <v>3450</v>
      </c>
      <c r="F57" s="98">
        <v>4379.08</v>
      </c>
      <c r="G57" s="90">
        <f t="shared" si="3"/>
        <v>157.63994384247093</v>
      </c>
      <c r="H57" s="90">
        <f t="shared" si="4"/>
        <v>126.92985507246377</v>
      </c>
    </row>
    <row r="58" spans="2:8" x14ac:dyDescent="0.25">
      <c r="B58" s="24" t="s">
        <v>184</v>
      </c>
      <c r="C58" s="71">
        <v>9058.33</v>
      </c>
      <c r="D58" s="71">
        <v>26280</v>
      </c>
      <c r="E58" s="71">
        <v>26280</v>
      </c>
      <c r="F58" s="98">
        <v>15340.63</v>
      </c>
      <c r="G58" s="90">
        <f t="shared" si="3"/>
        <v>169.3538433684796</v>
      </c>
      <c r="H58" s="90">
        <f t="shared" si="4"/>
        <v>58.373782343987827</v>
      </c>
    </row>
    <row r="59" spans="2:8" x14ac:dyDescent="0.25">
      <c r="B59" s="24" t="s">
        <v>185</v>
      </c>
      <c r="C59" s="71">
        <v>1373.68</v>
      </c>
      <c r="D59" s="71">
        <v>3250</v>
      </c>
      <c r="E59" s="71">
        <v>3250</v>
      </c>
      <c r="F59" s="98">
        <v>2389.0100000000002</v>
      </c>
      <c r="G59" s="90">
        <f t="shared" si="3"/>
        <v>173.91313843107565</v>
      </c>
      <c r="H59" s="90">
        <f t="shared" si="4"/>
        <v>73.50800000000001</v>
      </c>
    </row>
    <row r="60" spans="2:8" x14ac:dyDescent="0.25">
      <c r="B60" s="24" t="s">
        <v>186</v>
      </c>
      <c r="C60" s="71">
        <v>0</v>
      </c>
      <c r="D60" s="71">
        <v>130</v>
      </c>
      <c r="E60" s="71">
        <v>130</v>
      </c>
      <c r="F60" s="98">
        <v>0</v>
      </c>
      <c r="G60" s="90" t="e">
        <f t="shared" si="3"/>
        <v>#DIV/0!</v>
      </c>
      <c r="H60" s="90">
        <f t="shared" si="4"/>
        <v>0</v>
      </c>
    </row>
    <row r="61" spans="2:8" x14ac:dyDescent="0.25">
      <c r="B61" s="24" t="s">
        <v>187</v>
      </c>
      <c r="C61" s="71">
        <v>1149.29</v>
      </c>
      <c r="D61" s="71">
        <v>1060</v>
      </c>
      <c r="E61" s="71">
        <v>1060</v>
      </c>
      <c r="F61" s="98">
        <v>1189.1099999999999</v>
      </c>
      <c r="G61" s="90">
        <f t="shared" si="3"/>
        <v>103.46474780081616</v>
      </c>
      <c r="H61" s="90">
        <f t="shared" si="4"/>
        <v>112.18018867924526</v>
      </c>
    </row>
    <row r="62" spans="2:8" x14ac:dyDescent="0.25">
      <c r="B62" s="24" t="s">
        <v>188</v>
      </c>
      <c r="C62" s="71">
        <v>0</v>
      </c>
      <c r="D62" s="71">
        <v>140</v>
      </c>
      <c r="E62" s="71">
        <v>140</v>
      </c>
      <c r="F62" s="98">
        <v>147.08000000000001</v>
      </c>
      <c r="G62" s="90" t="e">
        <f t="shared" si="3"/>
        <v>#DIV/0!</v>
      </c>
      <c r="H62" s="90">
        <f t="shared" si="4"/>
        <v>105.05714285714288</v>
      </c>
    </row>
    <row r="63" spans="2:8" x14ac:dyDescent="0.25">
      <c r="B63" s="24" t="s">
        <v>189</v>
      </c>
      <c r="C63" s="71">
        <v>1246.27</v>
      </c>
      <c r="D63" s="71">
        <v>1590</v>
      </c>
      <c r="E63" s="71">
        <v>1590</v>
      </c>
      <c r="F63" s="98">
        <v>1567.2</v>
      </c>
      <c r="G63" s="90">
        <f t="shared" si="3"/>
        <v>125.75124170524848</v>
      </c>
      <c r="H63" s="90">
        <f t="shared" si="4"/>
        <v>98.566037735849051</v>
      </c>
    </row>
    <row r="64" spans="2:8" x14ac:dyDescent="0.25">
      <c r="B64" s="24" t="s">
        <v>190</v>
      </c>
      <c r="C64" s="71">
        <v>0</v>
      </c>
      <c r="D64" s="71">
        <v>70</v>
      </c>
      <c r="E64" s="71">
        <v>70</v>
      </c>
      <c r="F64" s="98">
        <v>0</v>
      </c>
      <c r="G64" s="90" t="e">
        <f t="shared" si="3"/>
        <v>#DIV/0!</v>
      </c>
      <c r="H64" s="90">
        <f t="shared" si="4"/>
        <v>0</v>
      </c>
    </row>
    <row r="65" spans="2:8" x14ac:dyDescent="0.25">
      <c r="B65" s="24" t="s">
        <v>191</v>
      </c>
      <c r="C65" s="71">
        <v>0</v>
      </c>
      <c r="D65" s="71">
        <v>70</v>
      </c>
      <c r="E65" s="71">
        <v>70</v>
      </c>
      <c r="F65" s="98">
        <v>62</v>
      </c>
      <c r="G65" s="90" t="e">
        <f t="shared" si="3"/>
        <v>#DIV/0!</v>
      </c>
      <c r="H65" s="90">
        <f t="shared" si="4"/>
        <v>88.571428571428569</v>
      </c>
    </row>
    <row r="66" spans="2:8" x14ac:dyDescent="0.25">
      <c r="B66" s="24" t="s">
        <v>192</v>
      </c>
      <c r="C66" s="71">
        <v>0</v>
      </c>
      <c r="D66" s="71">
        <v>70</v>
      </c>
      <c r="E66" s="71">
        <v>70</v>
      </c>
      <c r="F66" s="98">
        <v>6.32</v>
      </c>
      <c r="G66" s="90" t="e">
        <f t="shared" si="3"/>
        <v>#DIV/0!</v>
      </c>
      <c r="H66" s="90">
        <f t="shared" si="4"/>
        <v>9.0285714285714285</v>
      </c>
    </row>
    <row r="67" spans="2:8" x14ac:dyDescent="0.25">
      <c r="B67" s="24" t="s">
        <v>193</v>
      </c>
      <c r="C67" s="71">
        <v>0</v>
      </c>
      <c r="D67" s="71">
        <v>70</v>
      </c>
      <c r="E67" s="71">
        <v>70</v>
      </c>
      <c r="F67" s="98">
        <v>0</v>
      </c>
      <c r="G67" s="90" t="e">
        <f t="shared" si="3"/>
        <v>#DIV/0!</v>
      </c>
      <c r="H67" s="90">
        <f t="shared" si="4"/>
        <v>0</v>
      </c>
    </row>
    <row r="68" spans="2:8" x14ac:dyDescent="0.25">
      <c r="B68" s="24" t="s">
        <v>194</v>
      </c>
      <c r="C68" s="71">
        <v>390.85</v>
      </c>
      <c r="D68" s="71">
        <v>260</v>
      </c>
      <c r="E68" s="71">
        <v>260</v>
      </c>
      <c r="F68" s="98">
        <v>298.27999999999997</v>
      </c>
      <c r="G68" s="90">
        <f t="shared" si="3"/>
        <v>76.315722144045012</v>
      </c>
      <c r="H68" s="90">
        <f t="shared" si="4"/>
        <v>114.7230769230769</v>
      </c>
    </row>
    <row r="69" spans="2:8" x14ac:dyDescent="0.25">
      <c r="B69" s="24" t="s">
        <v>168</v>
      </c>
      <c r="C69" s="71">
        <v>0</v>
      </c>
      <c r="D69" s="71">
        <v>10</v>
      </c>
      <c r="E69" s="71">
        <v>10</v>
      </c>
      <c r="F69" s="98">
        <v>0</v>
      </c>
      <c r="G69" s="90" t="e">
        <f t="shared" si="3"/>
        <v>#DIV/0!</v>
      </c>
      <c r="H69" s="90">
        <f t="shared" si="4"/>
        <v>0</v>
      </c>
    </row>
    <row r="70" spans="2:8" x14ac:dyDescent="0.25">
      <c r="B70" s="24"/>
      <c r="C70" s="71"/>
      <c r="D70" s="71"/>
      <c r="E70" s="71"/>
      <c r="F70" s="98"/>
      <c r="G70" s="90"/>
      <c r="H70" s="90"/>
    </row>
    <row r="71" spans="2:8" x14ac:dyDescent="0.25">
      <c r="B71" s="101" t="s">
        <v>145</v>
      </c>
      <c r="C71" s="72">
        <f>C72+C73+C74+C75+C76+C77+C78+C79+C80+C81</f>
        <v>467028.64</v>
      </c>
      <c r="D71" s="72">
        <f t="shared" ref="D71:F71" si="5">D72+D73+D74+D75+D76+D77+D78+D79+D80+D81</f>
        <v>1054420</v>
      </c>
      <c r="E71" s="72">
        <f t="shared" si="5"/>
        <v>1054420</v>
      </c>
      <c r="F71" s="72">
        <f t="shared" si="5"/>
        <v>536980.03999999992</v>
      </c>
      <c r="G71" s="90">
        <f t="shared" si="3"/>
        <v>114.97796794646253</v>
      </c>
      <c r="H71" s="90">
        <f t="shared" si="4"/>
        <v>50.926579541359217</v>
      </c>
    </row>
    <row r="72" spans="2:8" x14ac:dyDescent="0.25">
      <c r="B72" s="26" t="s">
        <v>159</v>
      </c>
      <c r="C72" s="71">
        <v>376555.39</v>
      </c>
      <c r="D72" s="71">
        <v>869210</v>
      </c>
      <c r="E72" s="71">
        <v>869210</v>
      </c>
      <c r="F72" s="98">
        <v>441520.22</v>
      </c>
      <c r="G72" s="90">
        <f t="shared" si="3"/>
        <v>117.25239678550345</v>
      </c>
      <c r="H72" s="90">
        <f t="shared" si="4"/>
        <v>50.795575292506989</v>
      </c>
    </row>
    <row r="73" spans="2:8" x14ac:dyDescent="0.25">
      <c r="B73" s="26" t="s">
        <v>160</v>
      </c>
      <c r="C73" s="71">
        <v>15582.52</v>
      </c>
      <c r="D73" s="71">
        <v>33180</v>
      </c>
      <c r="E73" s="71">
        <v>33180</v>
      </c>
      <c r="F73" s="98">
        <v>20334.14</v>
      </c>
      <c r="G73" s="90">
        <f t="shared" si="3"/>
        <v>130.49327066482186</v>
      </c>
      <c r="H73" s="90">
        <f t="shared" si="4"/>
        <v>61.284327908378543</v>
      </c>
    </row>
    <row r="74" spans="2:8" x14ac:dyDescent="0.25">
      <c r="B74" s="26" t="s">
        <v>161</v>
      </c>
      <c r="C74" s="71">
        <v>64523.55</v>
      </c>
      <c r="D74" s="71">
        <v>143380</v>
      </c>
      <c r="E74" s="71">
        <v>143380</v>
      </c>
      <c r="F74" s="98">
        <v>71434.710000000006</v>
      </c>
      <c r="G74" s="90">
        <f t="shared" si="3"/>
        <v>110.71106595963801</v>
      </c>
      <c r="H74" s="90">
        <f t="shared" si="4"/>
        <v>49.821948667875581</v>
      </c>
    </row>
    <row r="75" spans="2:8" x14ac:dyDescent="0.25">
      <c r="B75" s="26" t="s">
        <v>162</v>
      </c>
      <c r="C75" s="71">
        <v>135.46</v>
      </c>
      <c r="D75" s="71">
        <v>80</v>
      </c>
      <c r="E75" s="71">
        <v>80</v>
      </c>
      <c r="F75" s="98">
        <v>0</v>
      </c>
      <c r="G75" s="90">
        <f t="shared" si="3"/>
        <v>0</v>
      </c>
      <c r="H75" s="90">
        <f t="shared" si="4"/>
        <v>0</v>
      </c>
    </row>
    <row r="76" spans="2:8" x14ac:dyDescent="0.25">
      <c r="B76" s="26" t="s">
        <v>163</v>
      </c>
      <c r="C76" s="71">
        <v>53.09</v>
      </c>
      <c r="D76" s="71">
        <v>660</v>
      </c>
      <c r="E76" s="71">
        <v>660</v>
      </c>
      <c r="F76" s="98">
        <v>212.32</v>
      </c>
      <c r="G76" s="90">
        <f t="shared" si="3"/>
        <v>399.92465624411375</v>
      </c>
      <c r="H76" s="90">
        <f t="shared" si="4"/>
        <v>32.169696969696972</v>
      </c>
    </row>
    <row r="77" spans="2:8" x14ac:dyDescent="0.25">
      <c r="B77" s="26" t="s">
        <v>164</v>
      </c>
      <c r="C77" s="71">
        <v>0</v>
      </c>
      <c r="D77" s="71">
        <v>470</v>
      </c>
      <c r="E77" s="71">
        <v>470</v>
      </c>
      <c r="F77" s="98">
        <v>1182.98</v>
      </c>
      <c r="G77" s="90" t="e">
        <f t="shared" si="3"/>
        <v>#DIV/0!</v>
      </c>
      <c r="H77" s="90">
        <f t="shared" si="4"/>
        <v>251.69787234042556</v>
      </c>
    </row>
    <row r="78" spans="2:8" x14ac:dyDescent="0.25">
      <c r="B78" s="26" t="s">
        <v>165</v>
      </c>
      <c r="C78" s="71">
        <v>31.17</v>
      </c>
      <c r="D78" s="71">
        <v>0</v>
      </c>
      <c r="E78" s="71">
        <v>0</v>
      </c>
      <c r="F78" s="98">
        <v>35.01</v>
      </c>
      <c r="G78" s="90">
        <f t="shared" si="3"/>
        <v>112.31953801732433</v>
      </c>
      <c r="H78" s="90" t="e">
        <f t="shared" si="4"/>
        <v>#DIV/0!</v>
      </c>
    </row>
    <row r="79" spans="2:8" x14ac:dyDescent="0.25">
      <c r="B79" s="26" t="s">
        <v>166</v>
      </c>
      <c r="C79" s="71">
        <v>1469.91</v>
      </c>
      <c r="D79" s="71">
        <v>3320</v>
      </c>
      <c r="E79" s="71">
        <v>3320</v>
      </c>
      <c r="F79" s="98">
        <v>1088.8599999999999</v>
      </c>
      <c r="G79" s="90">
        <f t="shared" si="3"/>
        <v>74.076644148281176</v>
      </c>
      <c r="H79" s="90">
        <f t="shared" si="4"/>
        <v>32.796987951807225</v>
      </c>
    </row>
    <row r="80" spans="2:8" x14ac:dyDescent="0.25">
      <c r="B80" s="26" t="s">
        <v>167</v>
      </c>
      <c r="C80" s="71">
        <v>5644.04</v>
      </c>
      <c r="D80" s="71">
        <v>2130</v>
      </c>
      <c r="E80" s="71">
        <v>2130</v>
      </c>
      <c r="F80" s="98">
        <v>580.66</v>
      </c>
      <c r="G80" s="90">
        <f t="shared" si="3"/>
        <v>10.288020637699235</v>
      </c>
      <c r="H80" s="90">
        <f t="shared" si="4"/>
        <v>27.261032863849767</v>
      </c>
    </row>
    <row r="81" spans="2:8" x14ac:dyDescent="0.25">
      <c r="B81" s="26" t="s">
        <v>168</v>
      </c>
      <c r="C81" s="71">
        <v>3033.51</v>
      </c>
      <c r="D81" s="71">
        <v>1990</v>
      </c>
      <c r="E81" s="71">
        <v>1990</v>
      </c>
      <c r="F81" s="98">
        <v>591.14</v>
      </c>
      <c r="G81" s="90">
        <f t="shared" si="3"/>
        <v>19.486996911168909</v>
      </c>
      <c r="H81" s="90">
        <f t="shared" si="4"/>
        <v>29.705527638190954</v>
      </c>
    </row>
    <row r="82" spans="2:8" ht="25.5" x14ac:dyDescent="0.25">
      <c r="B82" s="60" t="s">
        <v>151</v>
      </c>
      <c r="C82" s="72">
        <v>0</v>
      </c>
      <c r="D82" s="72">
        <v>0</v>
      </c>
      <c r="E82" s="72">
        <v>0</v>
      </c>
      <c r="F82" s="102">
        <v>1183.02</v>
      </c>
      <c r="G82" s="90" t="e">
        <f t="shared" si="3"/>
        <v>#DIV/0!</v>
      </c>
      <c r="H82" s="90" t="e">
        <f t="shared" si="4"/>
        <v>#DIV/0!</v>
      </c>
    </row>
    <row r="83" spans="2:8" x14ac:dyDescent="0.25">
      <c r="B83" s="26" t="s">
        <v>169</v>
      </c>
      <c r="C83" s="71">
        <v>0</v>
      </c>
      <c r="D83" s="71">
        <v>0</v>
      </c>
      <c r="E83" s="71">
        <v>0</v>
      </c>
      <c r="F83" s="103">
        <v>1183.02</v>
      </c>
      <c r="G83" s="90" t="e">
        <f t="shared" si="3"/>
        <v>#DIV/0!</v>
      </c>
      <c r="H83" s="90" t="e">
        <f t="shared" si="4"/>
        <v>#DIV/0!</v>
      </c>
    </row>
    <row r="84" spans="2:8" x14ac:dyDescent="0.25">
      <c r="B84" s="26"/>
      <c r="C84" s="71"/>
      <c r="D84" s="71"/>
      <c r="E84" s="71"/>
      <c r="F84" s="103"/>
      <c r="G84" s="90"/>
      <c r="H84" s="90"/>
    </row>
    <row r="85" spans="2:8" x14ac:dyDescent="0.25">
      <c r="B85" s="13" t="s">
        <v>146</v>
      </c>
      <c r="C85" s="8"/>
      <c r="D85" s="8"/>
      <c r="E85" s="8"/>
      <c r="F85" s="94"/>
      <c r="G85" s="90" t="e">
        <f t="shared" si="3"/>
        <v>#DIV/0!</v>
      </c>
      <c r="H85" s="90" t="e">
        <f t="shared" si="4"/>
        <v>#DIV/0!</v>
      </c>
    </row>
    <row r="86" spans="2:8" x14ac:dyDescent="0.25">
      <c r="B86" s="24" t="s">
        <v>147</v>
      </c>
      <c r="C86" s="72">
        <f>C87</f>
        <v>172.54</v>
      </c>
      <c r="D86" s="72">
        <f t="shared" ref="D86:F86" si="6">D87</f>
        <v>3320</v>
      </c>
      <c r="E86" s="72">
        <f t="shared" si="6"/>
        <v>3320</v>
      </c>
      <c r="F86" s="72">
        <f t="shared" si="6"/>
        <v>560</v>
      </c>
      <c r="G86" s="90">
        <f t="shared" si="3"/>
        <v>324.56242030833431</v>
      </c>
      <c r="H86" s="90">
        <f t="shared" si="4"/>
        <v>16.867469879518072</v>
      </c>
    </row>
    <row r="87" spans="2:8" x14ac:dyDescent="0.25">
      <c r="B87" s="104">
        <v>3299</v>
      </c>
      <c r="C87" s="96">
        <v>172.54</v>
      </c>
      <c r="D87" s="71">
        <v>3320</v>
      </c>
      <c r="E87" s="71">
        <v>3320</v>
      </c>
      <c r="F87" s="96">
        <v>560</v>
      </c>
      <c r="G87" s="90">
        <f t="shared" si="3"/>
        <v>324.56242030833431</v>
      </c>
      <c r="H87" s="90">
        <f t="shared" si="4"/>
        <v>16.867469879518072</v>
      </c>
    </row>
    <row r="88" spans="2:8" x14ac:dyDescent="0.25">
      <c r="B88" s="26"/>
      <c r="C88" s="8"/>
      <c r="D88" s="8"/>
      <c r="E88" s="8"/>
      <c r="F88" s="94"/>
      <c r="G88" s="90"/>
      <c r="H88" s="90"/>
    </row>
    <row r="89" spans="2:8" x14ac:dyDescent="0.25">
      <c r="B89" s="13" t="s">
        <v>19</v>
      </c>
      <c r="C89" s="8"/>
      <c r="D89" s="8"/>
      <c r="E89" s="8"/>
      <c r="F89" s="94"/>
      <c r="G89" s="90"/>
      <c r="H89" s="90"/>
    </row>
    <row r="90" spans="2:8" x14ac:dyDescent="0.25">
      <c r="B90" s="101" t="s">
        <v>152</v>
      </c>
      <c r="C90" s="72">
        <f>C92+C93+C94+C95+C96+C97+C98+C99+C100+C101+C102+C103+C104+C105+C106+C107+C108+C109+C110+C111+C112+C113+C114+C115</f>
        <v>2725.38</v>
      </c>
      <c r="D90" s="72">
        <f t="shared" ref="D90:F90" si="7">D92+D93+D94+D95+D96+D97+D98+D99+D100+D101+D102+D103+D104+D105+D106+D107+D108+D109+D110+D111+D112+D113+D114+D115</f>
        <v>54460</v>
      </c>
      <c r="E90" s="72">
        <f t="shared" si="7"/>
        <v>54460</v>
      </c>
      <c r="F90" s="72">
        <f t="shared" si="7"/>
        <v>4504.2000000000007</v>
      </c>
      <c r="G90" s="90">
        <f t="shared" si="3"/>
        <v>165.26869647535392</v>
      </c>
      <c r="H90" s="90">
        <f t="shared" si="4"/>
        <v>8.2706573632023517</v>
      </c>
    </row>
    <row r="91" spans="2:8" ht="25.5" x14ac:dyDescent="0.25">
      <c r="B91" s="85" t="s">
        <v>153</v>
      </c>
      <c r="C91" s="8"/>
      <c r="D91" s="8"/>
      <c r="E91" s="8"/>
      <c r="F91" s="94"/>
      <c r="G91" s="90"/>
      <c r="H91" s="90"/>
    </row>
    <row r="92" spans="2:8" x14ac:dyDescent="0.25">
      <c r="B92" s="85" t="s">
        <v>159</v>
      </c>
      <c r="C92" s="8">
        <v>0</v>
      </c>
      <c r="D92" s="8">
        <v>3420</v>
      </c>
      <c r="E92" s="8">
        <v>3420</v>
      </c>
      <c r="F92" s="94">
        <v>0</v>
      </c>
      <c r="G92" s="90" t="e">
        <f t="shared" si="3"/>
        <v>#DIV/0!</v>
      </c>
      <c r="H92" s="90">
        <f t="shared" si="4"/>
        <v>0</v>
      </c>
    </row>
    <row r="93" spans="2:8" x14ac:dyDescent="0.25">
      <c r="B93" s="85" t="s">
        <v>160</v>
      </c>
      <c r="C93" s="8">
        <v>0</v>
      </c>
      <c r="D93" s="8">
        <v>3980</v>
      </c>
      <c r="E93" s="8">
        <v>3980</v>
      </c>
      <c r="F93" s="94">
        <v>0</v>
      </c>
      <c r="G93" s="90" t="e">
        <f t="shared" si="3"/>
        <v>#DIV/0!</v>
      </c>
      <c r="H93" s="90">
        <f t="shared" si="4"/>
        <v>0</v>
      </c>
    </row>
    <row r="94" spans="2:8" x14ac:dyDescent="0.25">
      <c r="B94" s="85" t="s">
        <v>161</v>
      </c>
      <c r="C94" s="8">
        <v>0</v>
      </c>
      <c r="D94" s="8">
        <v>560</v>
      </c>
      <c r="E94" s="8">
        <v>560</v>
      </c>
      <c r="F94" s="94">
        <v>0</v>
      </c>
      <c r="G94" s="90" t="e">
        <f t="shared" si="3"/>
        <v>#DIV/0!</v>
      </c>
      <c r="H94" s="90">
        <f t="shared" si="4"/>
        <v>0</v>
      </c>
    </row>
    <row r="95" spans="2:8" x14ac:dyDescent="0.25">
      <c r="B95" s="24" t="s">
        <v>171</v>
      </c>
      <c r="C95" s="71">
        <v>0</v>
      </c>
      <c r="D95" s="71">
        <v>3980</v>
      </c>
      <c r="E95" s="71">
        <v>3980</v>
      </c>
      <c r="F95" s="98">
        <v>0</v>
      </c>
      <c r="G95" s="90" t="e">
        <f t="shared" si="3"/>
        <v>#DIV/0!</v>
      </c>
      <c r="H95" s="90">
        <f t="shared" si="4"/>
        <v>0</v>
      </c>
    </row>
    <row r="96" spans="2:8" x14ac:dyDescent="0.25">
      <c r="B96" s="24" t="s">
        <v>173</v>
      </c>
      <c r="C96" s="71">
        <v>0</v>
      </c>
      <c r="D96" s="71">
        <v>800</v>
      </c>
      <c r="E96" s="71">
        <v>800</v>
      </c>
      <c r="F96" s="98">
        <v>0</v>
      </c>
      <c r="G96" s="90" t="e">
        <f t="shared" si="3"/>
        <v>#DIV/0!</v>
      </c>
      <c r="H96" s="90">
        <f t="shared" si="4"/>
        <v>0</v>
      </c>
    </row>
    <row r="97" spans="2:8" x14ac:dyDescent="0.25">
      <c r="B97" s="24" t="s">
        <v>174</v>
      </c>
      <c r="C97" s="71">
        <v>0</v>
      </c>
      <c r="D97" s="71">
        <v>5440</v>
      </c>
      <c r="E97" s="71">
        <v>5440</v>
      </c>
      <c r="F97" s="98">
        <v>0</v>
      </c>
      <c r="G97" s="90" t="e">
        <f t="shared" si="3"/>
        <v>#DIV/0!</v>
      </c>
      <c r="H97" s="90">
        <f t="shared" si="4"/>
        <v>0</v>
      </c>
    </row>
    <row r="98" spans="2:8" x14ac:dyDescent="0.25">
      <c r="B98" s="24" t="s">
        <v>175</v>
      </c>
      <c r="C98" s="71">
        <v>371.9</v>
      </c>
      <c r="D98" s="71">
        <v>930</v>
      </c>
      <c r="E98" s="71">
        <v>930</v>
      </c>
      <c r="F98" s="98">
        <v>945.36</v>
      </c>
      <c r="G98" s="90">
        <f t="shared" si="3"/>
        <v>254.19736488303309</v>
      </c>
      <c r="H98" s="90">
        <f t="shared" si="4"/>
        <v>101.65161290322582</v>
      </c>
    </row>
    <row r="99" spans="2:8" x14ac:dyDescent="0.25">
      <c r="B99" s="24" t="s">
        <v>176</v>
      </c>
      <c r="C99" s="71">
        <v>0</v>
      </c>
      <c r="D99" s="71">
        <v>11020</v>
      </c>
      <c r="E99" s="71">
        <v>11020</v>
      </c>
      <c r="F99" s="98">
        <v>0</v>
      </c>
      <c r="G99" s="90" t="e">
        <f t="shared" si="3"/>
        <v>#DIV/0!</v>
      </c>
      <c r="H99" s="90">
        <f t="shared" si="4"/>
        <v>0</v>
      </c>
    </row>
    <row r="100" spans="2:8" x14ac:dyDescent="0.25">
      <c r="B100" s="24" t="s">
        <v>177</v>
      </c>
      <c r="C100" s="71">
        <v>0</v>
      </c>
      <c r="D100" s="71">
        <v>4640</v>
      </c>
      <c r="E100" s="71">
        <v>4640</v>
      </c>
      <c r="F100" s="98">
        <v>0</v>
      </c>
      <c r="G100" s="90" t="e">
        <f t="shared" si="3"/>
        <v>#DIV/0!</v>
      </c>
      <c r="H100" s="90">
        <f t="shared" si="4"/>
        <v>0</v>
      </c>
    </row>
    <row r="101" spans="2:8" x14ac:dyDescent="0.25">
      <c r="B101" s="24" t="s">
        <v>178</v>
      </c>
      <c r="C101" s="71">
        <v>0</v>
      </c>
      <c r="D101" s="71">
        <v>400</v>
      </c>
      <c r="E101" s="71">
        <v>400</v>
      </c>
      <c r="F101" s="98">
        <v>0</v>
      </c>
      <c r="G101" s="90" t="e">
        <f t="shared" si="3"/>
        <v>#DIV/0!</v>
      </c>
      <c r="H101" s="90">
        <f t="shared" si="4"/>
        <v>0</v>
      </c>
    </row>
    <row r="102" spans="2:8" x14ac:dyDescent="0.25">
      <c r="B102" s="24" t="s">
        <v>179</v>
      </c>
      <c r="C102" s="71">
        <v>0</v>
      </c>
      <c r="D102" s="71">
        <v>400</v>
      </c>
      <c r="E102" s="71">
        <v>400</v>
      </c>
      <c r="F102" s="98">
        <v>0</v>
      </c>
      <c r="G102" s="90" t="e">
        <f t="shared" si="3"/>
        <v>#DIV/0!</v>
      </c>
      <c r="H102" s="90">
        <f t="shared" si="4"/>
        <v>0</v>
      </c>
    </row>
    <row r="103" spans="2:8" x14ac:dyDescent="0.25">
      <c r="B103" s="24" t="s">
        <v>180</v>
      </c>
      <c r="C103" s="71">
        <v>0</v>
      </c>
      <c r="D103" s="71">
        <v>1330</v>
      </c>
      <c r="E103" s="71">
        <v>1330</v>
      </c>
      <c r="F103" s="98">
        <v>0</v>
      </c>
      <c r="G103" s="90" t="e">
        <f t="shared" ref="G103:G121" si="8">F103/C103*100</f>
        <v>#DIV/0!</v>
      </c>
      <c r="H103" s="90">
        <f t="shared" ref="H103:H121" si="9">F103/E103*100</f>
        <v>0</v>
      </c>
    </row>
    <row r="104" spans="2:8" x14ac:dyDescent="0.25">
      <c r="B104" s="24" t="s">
        <v>181</v>
      </c>
      <c r="C104" s="71">
        <v>0</v>
      </c>
      <c r="D104" s="71">
        <v>1990</v>
      </c>
      <c r="E104" s="71">
        <v>1990</v>
      </c>
      <c r="F104" s="98">
        <v>0</v>
      </c>
      <c r="G104" s="90" t="e">
        <f t="shared" si="8"/>
        <v>#DIV/0!</v>
      </c>
      <c r="H104" s="90">
        <f t="shared" si="9"/>
        <v>0</v>
      </c>
    </row>
    <row r="105" spans="2:8" x14ac:dyDescent="0.25">
      <c r="B105" s="24" t="s">
        <v>183</v>
      </c>
      <c r="C105" s="71">
        <v>0</v>
      </c>
      <c r="D105" s="71">
        <v>2260</v>
      </c>
      <c r="E105" s="71">
        <v>2260</v>
      </c>
      <c r="F105" s="98">
        <v>0</v>
      </c>
      <c r="G105" s="90" t="e">
        <f t="shared" si="8"/>
        <v>#DIV/0!</v>
      </c>
      <c r="H105" s="90">
        <f t="shared" si="9"/>
        <v>0</v>
      </c>
    </row>
    <row r="106" spans="2:8" x14ac:dyDescent="0.25">
      <c r="B106" s="24" t="s">
        <v>186</v>
      </c>
      <c r="C106" s="71">
        <v>0</v>
      </c>
      <c r="D106" s="71">
        <v>270</v>
      </c>
      <c r="E106" s="71">
        <v>270</v>
      </c>
      <c r="F106" s="98">
        <v>0</v>
      </c>
      <c r="G106" s="90" t="e">
        <f t="shared" si="8"/>
        <v>#DIV/0!</v>
      </c>
      <c r="H106" s="90">
        <f t="shared" si="9"/>
        <v>0</v>
      </c>
    </row>
    <row r="107" spans="2:8" x14ac:dyDescent="0.25">
      <c r="B107" s="24" t="s">
        <v>187</v>
      </c>
      <c r="C107" s="71">
        <v>0</v>
      </c>
      <c r="D107" s="71">
        <v>1600</v>
      </c>
      <c r="E107" s="71">
        <v>1600</v>
      </c>
      <c r="F107" s="98">
        <v>140.4</v>
      </c>
      <c r="G107" s="90" t="e">
        <f t="shared" si="8"/>
        <v>#DIV/0!</v>
      </c>
      <c r="H107" s="90">
        <f t="shared" si="9"/>
        <v>8.7750000000000004</v>
      </c>
    </row>
    <row r="108" spans="2:8" x14ac:dyDescent="0.25">
      <c r="B108" s="24" t="s">
        <v>188</v>
      </c>
      <c r="C108" s="71">
        <v>0</v>
      </c>
      <c r="D108" s="71">
        <v>2520</v>
      </c>
      <c r="E108" s="71">
        <v>2520</v>
      </c>
      <c r="F108" s="98">
        <v>1760.01</v>
      </c>
      <c r="G108" s="90" t="e">
        <f t="shared" si="8"/>
        <v>#DIV/0!</v>
      </c>
      <c r="H108" s="90">
        <f t="shared" si="9"/>
        <v>69.841666666666669</v>
      </c>
    </row>
    <row r="109" spans="2:8" x14ac:dyDescent="0.25">
      <c r="B109" s="24" t="s">
        <v>195</v>
      </c>
      <c r="C109" s="71">
        <v>0</v>
      </c>
      <c r="D109" s="71">
        <v>70</v>
      </c>
      <c r="E109" s="71">
        <v>70</v>
      </c>
      <c r="F109" s="98">
        <v>0</v>
      </c>
      <c r="G109" s="90" t="e">
        <f t="shared" si="8"/>
        <v>#DIV/0!</v>
      </c>
      <c r="H109" s="90">
        <f t="shared" si="9"/>
        <v>0</v>
      </c>
    </row>
    <row r="110" spans="2:8" x14ac:dyDescent="0.25">
      <c r="B110" s="24" t="s">
        <v>190</v>
      </c>
      <c r="C110" s="71">
        <v>0</v>
      </c>
      <c r="D110" s="71">
        <v>400</v>
      </c>
      <c r="E110" s="71">
        <v>400</v>
      </c>
      <c r="F110" s="98">
        <v>1000</v>
      </c>
      <c r="G110" s="90" t="e">
        <f t="shared" si="8"/>
        <v>#DIV/0!</v>
      </c>
      <c r="H110" s="90">
        <f t="shared" si="9"/>
        <v>250</v>
      </c>
    </row>
    <row r="111" spans="2:8" x14ac:dyDescent="0.25">
      <c r="B111" s="24" t="s">
        <v>193</v>
      </c>
      <c r="C111" s="71">
        <v>98.4</v>
      </c>
      <c r="D111" s="71">
        <v>1330</v>
      </c>
      <c r="E111" s="71">
        <v>1330</v>
      </c>
      <c r="F111" s="98">
        <v>119.17</v>
      </c>
      <c r="G111" s="90">
        <f t="shared" si="8"/>
        <v>121.10772357723576</v>
      </c>
      <c r="H111" s="90">
        <f t="shared" si="9"/>
        <v>8.9601503759398504</v>
      </c>
    </row>
    <row r="112" spans="2:8" x14ac:dyDescent="0.25">
      <c r="B112" s="24" t="s">
        <v>194</v>
      </c>
      <c r="C112" s="71">
        <v>390.85</v>
      </c>
      <c r="D112" s="71">
        <v>740</v>
      </c>
      <c r="E112" s="71">
        <v>740</v>
      </c>
      <c r="F112" s="98">
        <v>0</v>
      </c>
      <c r="G112" s="90">
        <f t="shared" si="8"/>
        <v>0</v>
      </c>
      <c r="H112" s="90">
        <f t="shared" si="9"/>
        <v>0</v>
      </c>
    </row>
    <row r="113" spans="2:8" x14ac:dyDescent="0.25">
      <c r="B113" s="24" t="s">
        <v>196</v>
      </c>
      <c r="C113" s="71">
        <v>999.14</v>
      </c>
      <c r="D113" s="71">
        <v>3190</v>
      </c>
      <c r="E113" s="71">
        <v>3190</v>
      </c>
      <c r="F113" s="98">
        <v>234.7</v>
      </c>
      <c r="G113" s="90">
        <f t="shared" si="8"/>
        <v>23.490201573353083</v>
      </c>
      <c r="H113" s="90">
        <f t="shared" si="9"/>
        <v>7.3573667711598745</v>
      </c>
    </row>
    <row r="114" spans="2:8" x14ac:dyDescent="0.25">
      <c r="B114" s="24" t="s">
        <v>197</v>
      </c>
      <c r="C114" s="71">
        <v>865.09</v>
      </c>
      <c r="D114" s="71">
        <v>1860</v>
      </c>
      <c r="E114" s="71">
        <v>1860</v>
      </c>
      <c r="F114" s="98">
        <v>0</v>
      </c>
      <c r="G114" s="90">
        <f t="shared" si="8"/>
        <v>0</v>
      </c>
      <c r="H114" s="90">
        <f t="shared" si="9"/>
        <v>0</v>
      </c>
    </row>
    <row r="115" spans="2:8" x14ac:dyDescent="0.25">
      <c r="B115" s="24" t="s">
        <v>198</v>
      </c>
      <c r="C115" s="71">
        <v>0</v>
      </c>
      <c r="D115" s="71">
        <v>1330</v>
      </c>
      <c r="E115" s="71">
        <v>1330</v>
      </c>
      <c r="F115" s="98">
        <v>304.56</v>
      </c>
      <c r="G115" s="90" t="e">
        <f t="shared" si="8"/>
        <v>#DIV/0!</v>
      </c>
      <c r="H115" s="90">
        <f t="shared" si="9"/>
        <v>22.899248120300754</v>
      </c>
    </row>
    <row r="116" spans="2:8" x14ac:dyDescent="0.25">
      <c r="B116" s="94"/>
      <c r="C116" s="94"/>
      <c r="D116" s="94"/>
      <c r="E116" s="94"/>
      <c r="F116" s="94"/>
      <c r="G116" s="90"/>
      <c r="H116" s="90"/>
    </row>
    <row r="117" spans="2:8" x14ac:dyDescent="0.25">
      <c r="B117" s="13" t="s">
        <v>148</v>
      </c>
      <c r="C117" s="94"/>
      <c r="D117" s="94"/>
      <c r="E117" s="94"/>
      <c r="F117" s="94"/>
      <c r="G117" s="90"/>
      <c r="H117" s="90"/>
    </row>
    <row r="118" spans="2:8" x14ac:dyDescent="0.25">
      <c r="B118" s="106" t="s">
        <v>199</v>
      </c>
      <c r="C118" s="89">
        <f>C119+C120+C121</f>
        <v>17075.86</v>
      </c>
      <c r="D118" s="89">
        <f t="shared" ref="D118:F118" si="10">D119+D120+D121</f>
        <v>28400</v>
      </c>
      <c r="E118" s="89">
        <f t="shared" si="10"/>
        <v>28400</v>
      </c>
      <c r="F118" s="89">
        <f t="shared" si="10"/>
        <v>10290.130000000001</v>
      </c>
      <c r="G118" s="90">
        <f t="shared" si="8"/>
        <v>60.261269417762854</v>
      </c>
      <c r="H118" s="90">
        <f t="shared" si="9"/>
        <v>36.232852112676063</v>
      </c>
    </row>
    <row r="119" spans="2:8" x14ac:dyDescent="0.25">
      <c r="B119" s="93" t="s">
        <v>159</v>
      </c>
      <c r="C119" s="98">
        <v>6284.14</v>
      </c>
      <c r="D119" s="98">
        <v>14400</v>
      </c>
      <c r="E119" s="98">
        <v>14400</v>
      </c>
      <c r="F119" s="98">
        <v>436.32</v>
      </c>
      <c r="G119" s="90">
        <f t="shared" si="8"/>
        <v>6.9431934998265472</v>
      </c>
      <c r="H119" s="90">
        <f t="shared" si="9"/>
        <v>3.0300000000000002</v>
      </c>
    </row>
    <row r="120" spans="2:8" x14ac:dyDescent="0.25">
      <c r="B120" s="93" t="s">
        <v>172</v>
      </c>
      <c r="C120" s="98">
        <v>1021.42</v>
      </c>
      <c r="D120" s="98">
        <v>2050</v>
      </c>
      <c r="E120" s="98">
        <v>2050</v>
      </c>
      <c r="F120" s="98">
        <v>49.45</v>
      </c>
      <c r="G120" s="90">
        <f t="shared" si="8"/>
        <v>4.8412993675471405</v>
      </c>
      <c r="H120" s="90">
        <f t="shared" si="9"/>
        <v>2.4121951219512194</v>
      </c>
    </row>
    <row r="121" spans="2:8" x14ac:dyDescent="0.25">
      <c r="B121" s="93" t="s">
        <v>200</v>
      </c>
      <c r="C121" s="98">
        <v>9770.2999999999993</v>
      </c>
      <c r="D121" s="98">
        <v>11950</v>
      </c>
      <c r="E121" s="98">
        <v>11950</v>
      </c>
      <c r="F121" s="98">
        <v>9804.36</v>
      </c>
      <c r="G121" s="90">
        <f t="shared" si="8"/>
        <v>100.34860751461061</v>
      </c>
      <c r="H121" s="90">
        <f t="shared" si="9"/>
        <v>82.044853556485364</v>
      </c>
    </row>
    <row r="122" spans="2:8" x14ac:dyDescent="0.25">
      <c r="B122" s="94"/>
      <c r="C122" s="94"/>
      <c r="D122" s="94"/>
      <c r="E122" s="94"/>
      <c r="F122" s="94"/>
      <c r="G122" s="94"/>
      <c r="H122" s="94"/>
    </row>
    <row r="123" spans="2:8" x14ac:dyDescent="0.25">
      <c r="B123" s="13" t="s">
        <v>150</v>
      </c>
      <c r="C123" s="72">
        <f>C124</f>
        <v>0</v>
      </c>
      <c r="D123" s="72">
        <f>D124</f>
        <v>16140</v>
      </c>
      <c r="E123" s="72">
        <f>E124</f>
        <v>16140</v>
      </c>
      <c r="F123" s="72">
        <f>F124</f>
        <v>0</v>
      </c>
      <c r="G123" s="90" t="e">
        <f t="shared" ref="G123:G125" si="11">F123/C123*100</f>
        <v>#DIV/0!</v>
      </c>
      <c r="H123" s="90">
        <f t="shared" ref="H123:H131" si="12">F123/E123*100</f>
        <v>0</v>
      </c>
    </row>
    <row r="124" spans="2:8" x14ac:dyDescent="0.25">
      <c r="B124" s="15" t="s">
        <v>155</v>
      </c>
      <c r="C124" s="73">
        <v>0</v>
      </c>
      <c r="D124" s="53">
        <v>16140</v>
      </c>
      <c r="E124" s="53">
        <v>16140</v>
      </c>
      <c r="F124" s="98">
        <v>0</v>
      </c>
      <c r="G124" s="90" t="e">
        <f t="shared" si="11"/>
        <v>#DIV/0!</v>
      </c>
      <c r="H124" s="90">
        <f t="shared" si="12"/>
        <v>0</v>
      </c>
    </row>
    <row r="125" spans="2:8" x14ac:dyDescent="0.25">
      <c r="B125" s="93" t="s">
        <v>200</v>
      </c>
      <c r="C125" s="73">
        <v>0</v>
      </c>
      <c r="D125" s="53">
        <v>16140</v>
      </c>
      <c r="E125" s="53">
        <v>16140</v>
      </c>
      <c r="F125" s="98">
        <v>0</v>
      </c>
      <c r="G125" s="90" t="e">
        <f t="shared" si="11"/>
        <v>#DIV/0!</v>
      </c>
      <c r="H125" s="90">
        <f t="shared" si="12"/>
        <v>0</v>
      </c>
    </row>
    <row r="126" spans="2:8" x14ac:dyDescent="0.25">
      <c r="B126" s="94"/>
      <c r="C126" s="94"/>
      <c r="D126" s="94"/>
      <c r="E126" s="94"/>
      <c r="F126" s="94"/>
      <c r="G126" s="94"/>
      <c r="H126" s="90"/>
    </row>
    <row r="127" spans="2:8" x14ac:dyDescent="0.25">
      <c r="B127" s="13" t="s">
        <v>156</v>
      </c>
      <c r="C127" s="73">
        <v>0</v>
      </c>
      <c r="D127" s="55">
        <f>D128</f>
        <v>3190</v>
      </c>
      <c r="E127" s="55">
        <f>E128</f>
        <v>3190</v>
      </c>
      <c r="F127" s="89">
        <f>F128</f>
        <v>2599.15</v>
      </c>
      <c r="G127" s="90" t="e">
        <f t="shared" ref="G127:G131" si="13">F127/C127*100</f>
        <v>#DIV/0!</v>
      </c>
      <c r="H127" s="90">
        <f t="shared" si="12"/>
        <v>81.478056426332287</v>
      </c>
    </row>
    <row r="128" spans="2:8" ht="25.5" x14ac:dyDescent="0.25">
      <c r="B128" s="14" t="s">
        <v>157</v>
      </c>
      <c r="C128" s="8">
        <v>0</v>
      </c>
      <c r="D128" s="8">
        <v>3190</v>
      </c>
      <c r="E128" s="8">
        <v>3190</v>
      </c>
      <c r="F128" s="92">
        <v>2599.15</v>
      </c>
      <c r="G128" s="90" t="e">
        <f t="shared" si="13"/>
        <v>#DIV/0!</v>
      </c>
      <c r="H128" s="90">
        <f t="shared" si="12"/>
        <v>81.478056426332287</v>
      </c>
    </row>
    <row r="129" spans="2:8" x14ac:dyDescent="0.25">
      <c r="B129" s="93" t="s">
        <v>164</v>
      </c>
      <c r="C129" s="94">
        <v>652.11</v>
      </c>
      <c r="D129" s="94">
        <v>660</v>
      </c>
      <c r="E129" s="94">
        <v>660</v>
      </c>
      <c r="F129" s="94">
        <v>0</v>
      </c>
      <c r="G129" s="90">
        <f t="shared" si="13"/>
        <v>0</v>
      </c>
      <c r="H129" s="90">
        <f t="shared" si="12"/>
        <v>0</v>
      </c>
    </row>
    <row r="130" spans="2:8" x14ac:dyDescent="0.25">
      <c r="B130" s="93" t="s">
        <v>201</v>
      </c>
      <c r="C130" s="94">
        <v>0</v>
      </c>
      <c r="D130" s="94">
        <v>1200</v>
      </c>
      <c r="E130" s="94">
        <v>1200</v>
      </c>
      <c r="F130" s="94">
        <v>0</v>
      </c>
      <c r="G130" s="90" t="e">
        <f t="shared" si="13"/>
        <v>#DIV/0!</v>
      </c>
      <c r="H130" s="90">
        <f t="shared" si="12"/>
        <v>0</v>
      </c>
    </row>
    <row r="131" spans="2:8" x14ac:dyDescent="0.25">
      <c r="B131" s="93" t="s">
        <v>200</v>
      </c>
      <c r="C131" s="94">
        <v>0</v>
      </c>
      <c r="D131" s="94">
        <v>1330</v>
      </c>
      <c r="E131" s="94">
        <v>1300</v>
      </c>
      <c r="F131" s="94">
        <v>2599.15</v>
      </c>
      <c r="G131" s="90" t="e">
        <f t="shared" si="13"/>
        <v>#DIV/0!</v>
      </c>
      <c r="H131" s="90">
        <f t="shared" si="12"/>
        <v>199.9346153846154</v>
      </c>
    </row>
    <row r="134" spans="2:8" ht="17.25" x14ac:dyDescent="0.25">
      <c r="B134" s="176" t="s">
        <v>245</v>
      </c>
      <c r="C134" s="176"/>
      <c r="F134" s="154" t="s">
        <v>243</v>
      </c>
      <c r="G134" s="154"/>
    </row>
    <row r="136" spans="2:8" ht="17.25" x14ac:dyDescent="0.3">
      <c r="B136" s="177" t="s">
        <v>246</v>
      </c>
      <c r="F136" s="154" t="s">
        <v>244</v>
      </c>
      <c r="G136" s="154"/>
    </row>
  </sheetData>
  <protectedRanges>
    <protectedRange algorithmName="SHA-512" hashValue="R8frfBQ/MhInQYm+jLEgMwgPwCkrGPIUaxyIFLRSCn/+fIsUU6bmJDax/r7gTh2PEAEvgODYwg0rRRjqSM/oww==" saltValue="tbZzHO5lCNHCDH5y3XGZag==" spinCount="100000" sqref="C15" name="Range1_77_1_2"/>
    <protectedRange algorithmName="SHA-512" hashValue="R8frfBQ/MhInQYm+jLEgMwgPwCkrGPIUaxyIFLRSCn/+fIsUU6bmJDax/r7gTh2PEAEvgODYwg0rRRjqSM/oww==" saltValue="tbZzHO5lCNHCDH5y3XGZag==" spinCount="100000" sqref="F15" name="Range1_84_2"/>
    <protectedRange algorithmName="SHA-512" hashValue="R8frfBQ/MhInQYm+jLEgMwgPwCkrGPIUaxyIFLRSCn/+fIsUU6bmJDax/r7gTh2PEAEvgODYwg0rRRjqSM/oww==" saltValue="tbZzHO5lCNHCDH5y3XGZag==" spinCount="100000" sqref="C16" name="Range1_73_1_2"/>
    <protectedRange algorithmName="SHA-512" hashValue="R8frfBQ/MhInQYm+jLEgMwgPwCkrGPIUaxyIFLRSCn/+fIsUU6bmJDax/r7gTh2PEAEvgODYwg0rRRjqSM/oww==" saltValue="tbZzHO5lCNHCDH5y3XGZag==" spinCount="100000" sqref="F16" name="Range1_80_2"/>
    <protectedRange algorithmName="SHA-512" hashValue="R8frfBQ/MhInQYm+jLEgMwgPwCkrGPIUaxyIFLRSCn/+fIsUU6bmJDax/r7gTh2PEAEvgODYwg0rRRjqSM/oww==" saltValue="tbZzHO5lCNHCDH5y3XGZag==" spinCount="100000" sqref="F17" name="Range1_3"/>
    <protectedRange algorithmName="SHA-512" hashValue="R8frfBQ/MhInQYm+jLEgMwgPwCkrGPIUaxyIFLRSCn/+fIsUU6bmJDax/r7gTh2PEAEvgODYwg0rRRjqSM/oww==" saltValue="tbZzHO5lCNHCDH5y3XGZag==" spinCount="100000" sqref="C20 C87" name="Range1_76_1_2"/>
    <protectedRange algorithmName="SHA-512" hashValue="R8frfBQ/MhInQYm+jLEgMwgPwCkrGPIUaxyIFLRSCn/+fIsUU6bmJDax/r7gTh2PEAEvgODYwg0rRRjqSM/oww==" saltValue="tbZzHO5lCNHCDH5y3XGZag==" spinCount="100000" sqref="F20 F87" name="Range1_86_1_2"/>
    <protectedRange algorithmName="SHA-512" hashValue="R8frfBQ/MhInQYm+jLEgMwgPwCkrGPIUaxyIFLRSCn/+fIsUU6bmJDax/r7gTh2PEAEvgODYwg0rRRjqSM/oww==" saltValue="tbZzHO5lCNHCDH5y3XGZag==" spinCount="100000" sqref="C27" name="Range1_75_2"/>
    <protectedRange algorithmName="SHA-512" hashValue="R8frfBQ/MhInQYm+jLEgMwgPwCkrGPIUaxyIFLRSCn/+fIsUU6bmJDax/r7gTh2PEAEvgODYwg0rRRjqSM/oww==" saltValue="tbZzHO5lCNHCDH5y3XGZag==" spinCount="100000" sqref="F27" name="Range1_82_2"/>
    <protectedRange algorithmName="SHA-512" hashValue="R8frfBQ/MhInQYm+jLEgMwgPwCkrGPIUaxyIFLRSCn/+fIsUU6bmJDax/r7gTh2PEAEvgODYwg0rRRjqSM/oww==" saltValue="tbZzHO5lCNHCDH5y3XGZag==" spinCount="100000" sqref="F34 F128" name="Range1_79_2"/>
    <protectedRange algorithmName="SHA-512" hashValue="R8frfBQ/MhInQYm+jLEgMwgPwCkrGPIUaxyIFLRSCn/+fIsUU6bmJDax/r7gTh2PEAEvgODYwg0rRRjqSM/oww==" saltValue="tbZzHO5lCNHCDH5y3XGZag==" spinCount="100000" sqref="F82:F84" name="Range1_1_2"/>
  </protectedRanges>
  <mergeCells count="4">
    <mergeCell ref="B8:H8"/>
    <mergeCell ref="F134:G134"/>
    <mergeCell ref="F136:G136"/>
    <mergeCell ref="B134:C134"/>
  </mergeCells>
  <conditionalFormatting sqref="F128">
    <cfRule type="cellIs" dxfId="15" priority="1" operator="lessThan">
      <formula>-0.001</formula>
    </cfRule>
  </conditionalFormatting>
  <conditionalFormatting sqref="F16">
    <cfRule type="cellIs" dxfId="14" priority="11" operator="lessThan">
      <formula>-0.001</formula>
    </cfRule>
  </conditionalFormatting>
  <conditionalFormatting sqref="C15">
    <cfRule type="cellIs" dxfId="13" priority="14" operator="lessThan">
      <formula>-0.001</formula>
    </cfRule>
  </conditionalFormatting>
  <conditionalFormatting sqref="F15">
    <cfRule type="cellIs" dxfId="12" priority="13" operator="lessThan">
      <formula>-0.001</formula>
    </cfRule>
  </conditionalFormatting>
  <conditionalFormatting sqref="F27">
    <cfRule type="cellIs" dxfId="11" priority="6" operator="lessThan">
      <formula>-0.001</formula>
    </cfRule>
  </conditionalFormatting>
  <conditionalFormatting sqref="C16">
    <cfRule type="cellIs" dxfId="10" priority="12" operator="lessThan">
      <formula>-0.001</formula>
    </cfRule>
  </conditionalFormatting>
  <conditionalFormatting sqref="F17">
    <cfRule type="cellIs" dxfId="9" priority="10" operator="lessThan">
      <formula>-0.001</formula>
    </cfRule>
  </conditionalFormatting>
  <conditionalFormatting sqref="C20">
    <cfRule type="cellIs" dxfId="8" priority="9" operator="lessThan">
      <formula>-0.001</formula>
    </cfRule>
  </conditionalFormatting>
  <conditionalFormatting sqref="F20">
    <cfRule type="cellIs" dxfId="7" priority="8" operator="lessThan">
      <formula>-0.001</formula>
    </cfRule>
  </conditionalFormatting>
  <conditionalFormatting sqref="C27">
    <cfRule type="cellIs" dxfId="6" priority="7" operator="lessThan">
      <formula>-0.001</formula>
    </cfRule>
  </conditionalFormatting>
  <conditionalFormatting sqref="F34">
    <cfRule type="cellIs" dxfId="5" priority="5" operator="lessThan">
      <formula>-0.001</formula>
    </cfRule>
  </conditionalFormatting>
  <conditionalFormatting sqref="C87">
    <cfRule type="cellIs" dxfId="4" priority="4" operator="lessThan">
      <formula>-0.001</formula>
    </cfRule>
  </conditionalFormatting>
  <conditionalFormatting sqref="F87">
    <cfRule type="cellIs" dxfId="3" priority="3" operator="lessThan">
      <formula>-0.001</formula>
    </cfRule>
  </conditionalFormatting>
  <conditionalFormatting sqref="F82:F84">
    <cfRule type="cellIs" dxfId="2" priority="2" operator="lessThan">
      <formula>-0.001</formula>
    </cfRule>
  </conditionalFormatting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27" workbookViewId="0">
      <selection activeCell="E44" sqref="E4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1:10" x14ac:dyDescent="0.25">
      <c r="A1" t="s">
        <v>212</v>
      </c>
    </row>
    <row r="2" spans="1:10" x14ac:dyDescent="0.25">
      <c r="A2" t="s">
        <v>234</v>
      </c>
    </row>
    <row r="3" spans="1:10" x14ac:dyDescent="0.25">
      <c r="A3" t="s">
        <v>235</v>
      </c>
    </row>
    <row r="4" spans="1:10" x14ac:dyDescent="0.25">
      <c r="A4" t="s">
        <v>236</v>
      </c>
    </row>
    <row r="6" spans="1:10" x14ac:dyDescent="0.25">
      <c r="A6" t="s">
        <v>237</v>
      </c>
    </row>
    <row r="7" spans="1:10" ht="18" customHeight="1" x14ac:dyDescent="0.25">
      <c r="B7" s="155" t="s">
        <v>10</v>
      </c>
      <c r="C7" s="155"/>
      <c r="D7" s="155"/>
      <c r="E7" s="155"/>
      <c r="F7" s="155"/>
      <c r="G7" s="155"/>
      <c r="H7" s="155"/>
      <c r="I7" s="155"/>
      <c r="J7" s="27"/>
    </row>
    <row r="8" spans="1:10" ht="18" x14ac:dyDescent="0.25">
      <c r="B8" s="3"/>
      <c r="C8" s="3"/>
      <c r="D8" s="3"/>
      <c r="E8" s="3"/>
      <c r="F8" s="3"/>
      <c r="G8" s="3"/>
      <c r="H8" s="3"/>
      <c r="I8" s="4"/>
      <c r="J8" s="4"/>
    </row>
    <row r="9" spans="1:10" ht="15.75" x14ac:dyDescent="0.25">
      <c r="B9" s="175" t="s">
        <v>66</v>
      </c>
      <c r="C9" s="175"/>
      <c r="D9" s="175"/>
      <c r="E9" s="175"/>
      <c r="F9" s="175"/>
      <c r="G9" s="175"/>
      <c r="H9" s="175"/>
      <c r="I9" s="175"/>
    </row>
    <row r="10" spans="1:10" ht="18" x14ac:dyDescent="0.25">
      <c r="B10" s="3"/>
      <c r="C10" s="3"/>
      <c r="D10" s="3"/>
      <c r="E10" s="3"/>
      <c r="F10" s="3"/>
      <c r="G10" s="3"/>
      <c r="H10" s="3"/>
      <c r="I10" s="4"/>
    </row>
    <row r="11" spans="1:10" ht="25.5" x14ac:dyDescent="0.25">
      <c r="B11" s="165" t="s">
        <v>7</v>
      </c>
      <c r="C11" s="166"/>
      <c r="D11" s="166"/>
      <c r="E11" s="167"/>
      <c r="F11" s="39" t="s">
        <v>57</v>
      </c>
      <c r="G11" s="39" t="s">
        <v>54</v>
      </c>
      <c r="H11" s="39" t="s">
        <v>65</v>
      </c>
      <c r="I11" s="39" t="s">
        <v>55</v>
      </c>
    </row>
    <row r="12" spans="1:10" s="44" customFormat="1" ht="11.25" x14ac:dyDescent="0.2">
      <c r="B12" s="162">
        <v>1</v>
      </c>
      <c r="C12" s="163"/>
      <c r="D12" s="163"/>
      <c r="E12" s="164"/>
      <c r="F12" s="41">
        <v>2</v>
      </c>
      <c r="G12" s="41">
        <v>3</v>
      </c>
      <c r="H12" s="41">
        <v>4</v>
      </c>
      <c r="I12" s="41" t="s">
        <v>49</v>
      </c>
    </row>
    <row r="13" spans="1:10" ht="30" customHeight="1" x14ac:dyDescent="0.25">
      <c r="B13" s="171">
        <v>17030</v>
      </c>
      <c r="C13" s="172"/>
      <c r="D13" s="173"/>
      <c r="E13" s="119" t="s">
        <v>212</v>
      </c>
      <c r="F13" s="121">
        <f>F14</f>
        <v>1250226.29</v>
      </c>
      <c r="G13" s="121">
        <f t="shared" ref="G13:H13" si="0">G14</f>
        <v>104446.29</v>
      </c>
      <c r="H13" s="121">
        <f t="shared" si="0"/>
        <v>77967.39</v>
      </c>
      <c r="I13" s="71">
        <f>H13/G13*100</f>
        <v>74.648309671889734</v>
      </c>
    </row>
    <row r="14" spans="1:10" ht="30" customHeight="1" x14ac:dyDescent="0.25">
      <c r="B14" s="171" t="s">
        <v>222</v>
      </c>
      <c r="C14" s="172"/>
      <c r="D14" s="173"/>
      <c r="E14" s="119"/>
      <c r="F14" s="121">
        <f>F15+F23</f>
        <v>1250226.29</v>
      </c>
      <c r="G14" s="121">
        <f>G15</f>
        <v>104446.29</v>
      </c>
      <c r="H14" s="121">
        <f>H15</f>
        <v>77967.39</v>
      </c>
      <c r="I14" s="71">
        <f t="shared" ref="I14:I29" si="1">H14/G14*100</f>
        <v>74.648309671889734</v>
      </c>
    </row>
    <row r="15" spans="1:10" ht="30" customHeight="1" x14ac:dyDescent="0.25">
      <c r="B15" s="171" t="s">
        <v>204</v>
      </c>
      <c r="C15" s="172"/>
      <c r="D15" s="173"/>
      <c r="E15" s="119"/>
      <c r="F15" s="121">
        <f>F16+F17+F18+F19+F20+F21+F22</f>
        <v>104446.29</v>
      </c>
      <c r="G15" s="121">
        <f t="shared" ref="G15:H15" si="2">G16+G17+G18+G19+G20+G21+G22</f>
        <v>104446.29</v>
      </c>
      <c r="H15" s="121">
        <f t="shared" si="2"/>
        <v>77967.39</v>
      </c>
      <c r="I15" s="71">
        <f t="shared" si="1"/>
        <v>74.648309671889734</v>
      </c>
    </row>
    <row r="16" spans="1:10" ht="30" customHeight="1" x14ac:dyDescent="0.25">
      <c r="B16" s="168" t="s">
        <v>213</v>
      </c>
      <c r="C16" s="169"/>
      <c r="D16" s="170"/>
      <c r="E16" s="48" t="s">
        <v>214</v>
      </c>
      <c r="F16" s="122">
        <v>6200</v>
      </c>
      <c r="G16" s="71">
        <v>6200</v>
      </c>
      <c r="H16" s="95">
        <v>4438.46</v>
      </c>
      <c r="I16" s="71">
        <f t="shared" si="1"/>
        <v>71.588064516129037</v>
      </c>
    </row>
    <row r="17" spans="2:9" ht="30" customHeight="1" x14ac:dyDescent="0.25">
      <c r="B17" s="174" t="s">
        <v>215</v>
      </c>
      <c r="C17" s="174"/>
      <c r="D17" s="174"/>
      <c r="E17" s="48" t="s">
        <v>216</v>
      </c>
      <c r="F17" s="122">
        <v>1000</v>
      </c>
      <c r="G17" s="71">
        <v>1000</v>
      </c>
      <c r="H17" s="84">
        <v>530.79999999999995</v>
      </c>
      <c r="I17" s="71">
        <f t="shared" si="1"/>
        <v>53.079999999999991</v>
      </c>
    </row>
    <row r="18" spans="2:9" ht="30" customHeight="1" x14ac:dyDescent="0.25">
      <c r="B18" s="168" t="s">
        <v>217</v>
      </c>
      <c r="C18" s="169"/>
      <c r="D18" s="170"/>
      <c r="E18" s="45" t="s">
        <v>218</v>
      </c>
      <c r="F18" s="122">
        <v>1300</v>
      </c>
      <c r="G18" s="71">
        <v>1300</v>
      </c>
      <c r="H18" s="84">
        <v>764.16</v>
      </c>
      <c r="I18" s="71">
        <f t="shared" si="1"/>
        <v>58.78153846153846</v>
      </c>
    </row>
    <row r="19" spans="2:9" ht="30" customHeight="1" x14ac:dyDescent="0.25">
      <c r="B19" s="168" t="s">
        <v>219</v>
      </c>
      <c r="C19" s="169"/>
      <c r="D19" s="170"/>
      <c r="E19" s="45" t="s">
        <v>220</v>
      </c>
      <c r="F19" s="122">
        <v>2300</v>
      </c>
      <c r="G19" s="71">
        <v>2300</v>
      </c>
      <c r="H19" s="84">
        <v>752.74</v>
      </c>
      <c r="I19" s="71">
        <f t="shared" si="1"/>
        <v>32.727826086956526</v>
      </c>
    </row>
    <row r="20" spans="2:9" ht="30" customHeight="1" x14ac:dyDescent="0.25">
      <c r="B20" s="168" t="s">
        <v>213</v>
      </c>
      <c r="C20" s="169"/>
      <c r="D20" s="170"/>
      <c r="E20" s="48" t="s">
        <v>221</v>
      </c>
      <c r="F20" s="122">
        <v>93646.29</v>
      </c>
      <c r="G20" s="71">
        <v>93646.29</v>
      </c>
      <c r="H20" s="120">
        <v>71481.23</v>
      </c>
      <c r="I20" s="71">
        <f t="shared" si="1"/>
        <v>76.331085833726036</v>
      </c>
    </row>
    <row r="21" spans="2:9" ht="30" customHeight="1" x14ac:dyDescent="0.25">
      <c r="B21" s="174" t="s">
        <v>223</v>
      </c>
      <c r="C21" s="174"/>
      <c r="D21" s="174"/>
      <c r="E21" s="48" t="s">
        <v>224</v>
      </c>
      <c r="F21" s="122">
        <v>0</v>
      </c>
      <c r="G21" s="71">
        <v>0</v>
      </c>
      <c r="H21" s="71">
        <v>0</v>
      </c>
      <c r="I21" s="71" t="e">
        <f t="shared" si="1"/>
        <v>#DIV/0!</v>
      </c>
    </row>
    <row r="22" spans="2:9" ht="30" customHeight="1" x14ac:dyDescent="0.25">
      <c r="B22" s="168" t="s">
        <v>217</v>
      </c>
      <c r="C22" s="169"/>
      <c r="D22" s="170"/>
      <c r="E22" s="48" t="s">
        <v>225</v>
      </c>
      <c r="F22" s="122">
        <v>0</v>
      </c>
      <c r="G22" s="71">
        <v>0</v>
      </c>
      <c r="H22" s="71">
        <v>0</v>
      </c>
      <c r="I22" s="71" t="e">
        <f t="shared" si="1"/>
        <v>#DIV/0!</v>
      </c>
    </row>
    <row r="23" spans="2:9" ht="46.5" customHeight="1" x14ac:dyDescent="0.25">
      <c r="B23" s="168" t="s">
        <v>226</v>
      </c>
      <c r="C23" s="169"/>
      <c r="D23" s="170"/>
      <c r="E23" s="45"/>
      <c r="F23" s="121">
        <f>F24+F25+F26+F27+F28+F29</f>
        <v>1145780</v>
      </c>
      <c r="G23" s="121">
        <f t="shared" ref="G23:H23" si="3">G24+G25+G26+G27+G28+G29</f>
        <v>1145680</v>
      </c>
      <c r="H23" s="121">
        <f t="shared" si="3"/>
        <v>555661.60000000009</v>
      </c>
      <c r="I23" s="71">
        <f t="shared" si="1"/>
        <v>48.500593533971099</v>
      </c>
    </row>
    <row r="24" spans="2:9" ht="30" customHeight="1" x14ac:dyDescent="0.25">
      <c r="B24" s="168" t="s">
        <v>227</v>
      </c>
      <c r="C24" s="169"/>
      <c r="D24" s="170"/>
      <c r="E24" s="45" t="s">
        <v>228</v>
      </c>
      <c r="F24" s="122">
        <v>3320</v>
      </c>
      <c r="G24" s="71">
        <v>3220</v>
      </c>
      <c r="H24" s="96">
        <v>560</v>
      </c>
      <c r="I24" s="71">
        <f t="shared" si="1"/>
        <v>17.391304347826086</v>
      </c>
    </row>
    <row r="25" spans="2:9" ht="30" customHeight="1" x14ac:dyDescent="0.25">
      <c r="B25" s="168"/>
      <c r="C25" s="169"/>
      <c r="D25" s="170"/>
      <c r="E25" s="45" t="s">
        <v>229</v>
      </c>
      <c r="F25" s="122">
        <v>54460</v>
      </c>
      <c r="G25" s="71">
        <v>54460</v>
      </c>
      <c r="H25" s="71">
        <v>4535.03</v>
      </c>
      <c r="I25" s="71">
        <f t="shared" si="1"/>
        <v>8.3272677194271019</v>
      </c>
    </row>
    <row r="26" spans="2:9" ht="30" customHeight="1" x14ac:dyDescent="0.25">
      <c r="B26" s="174"/>
      <c r="C26" s="174"/>
      <c r="D26" s="174"/>
      <c r="E26" s="48" t="s">
        <v>230</v>
      </c>
      <c r="F26" s="122">
        <v>28400</v>
      </c>
      <c r="G26" s="71">
        <v>28400</v>
      </c>
      <c r="H26" s="71">
        <v>9804.36</v>
      </c>
      <c r="I26" s="71">
        <f t="shared" si="1"/>
        <v>34.522394366197183</v>
      </c>
    </row>
    <row r="27" spans="2:9" ht="30" customHeight="1" x14ac:dyDescent="0.25">
      <c r="B27" s="174"/>
      <c r="C27" s="174"/>
      <c r="D27" s="174"/>
      <c r="E27" s="48" t="s">
        <v>231</v>
      </c>
      <c r="F27" s="122">
        <v>1055080</v>
      </c>
      <c r="G27" s="71">
        <v>1055080</v>
      </c>
      <c r="H27" s="71">
        <v>538163.06000000006</v>
      </c>
      <c r="I27" s="71">
        <f t="shared" si="1"/>
        <v>51.00684876976154</v>
      </c>
    </row>
    <row r="28" spans="2:9" ht="30" customHeight="1" x14ac:dyDescent="0.25">
      <c r="B28" s="86"/>
      <c r="C28" s="87"/>
      <c r="D28" s="88"/>
      <c r="E28" s="48" t="s">
        <v>232</v>
      </c>
      <c r="F28" s="122">
        <v>1330</v>
      </c>
      <c r="G28" s="71">
        <v>1330</v>
      </c>
      <c r="H28" s="71">
        <v>0</v>
      </c>
      <c r="I28" s="71">
        <f t="shared" si="1"/>
        <v>0</v>
      </c>
    </row>
    <row r="29" spans="2:9" ht="30" customHeight="1" x14ac:dyDescent="0.25">
      <c r="B29" s="86"/>
      <c r="C29" s="87"/>
      <c r="D29" s="88"/>
      <c r="E29" s="48" t="s">
        <v>233</v>
      </c>
      <c r="F29" s="122">
        <v>3190</v>
      </c>
      <c r="G29" s="71">
        <v>3190</v>
      </c>
      <c r="H29" s="71">
        <v>2599.15</v>
      </c>
      <c r="I29" s="71">
        <f t="shared" si="1"/>
        <v>81.478056426332287</v>
      </c>
    </row>
    <row r="32" spans="2:9" ht="17.25" x14ac:dyDescent="0.25">
      <c r="B32" s="47"/>
      <c r="C32" s="47"/>
      <c r="D32" s="176" t="s">
        <v>245</v>
      </c>
      <c r="E32" s="176"/>
      <c r="F32" s="47"/>
      <c r="G32" s="47"/>
      <c r="H32" s="47"/>
      <c r="I32" s="47"/>
    </row>
    <row r="33" spans="2:9" ht="17.25" x14ac:dyDescent="0.25">
      <c r="B33" s="47"/>
      <c r="C33" s="47"/>
      <c r="D33" s="47"/>
      <c r="E33" s="47"/>
      <c r="F33" s="47"/>
      <c r="G33" s="47"/>
      <c r="H33" s="154" t="s">
        <v>243</v>
      </c>
      <c r="I33" s="154"/>
    </row>
    <row r="34" spans="2:9" ht="17.25" x14ac:dyDescent="0.3">
      <c r="B34" s="47"/>
      <c r="C34" s="47"/>
      <c r="D34" s="177" t="s">
        <v>246</v>
      </c>
      <c r="E34" s="47"/>
      <c r="F34" s="47"/>
      <c r="G34" s="47"/>
      <c r="H34" s="47"/>
      <c r="I34" s="47"/>
    </row>
    <row r="35" spans="2:9" ht="17.25" x14ac:dyDescent="0.25">
      <c r="H35" s="154" t="s">
        <v>244</v>
      </c>
      <c r="I35" s="154"/>
    </row>
  </sheetData>
  <protectedRanges>
    <protectedRange algorithmName="SHA-512" hashValue="R8frfBQ/MhInQYm+jLEgMwgPwCkrGPIUaxyIFLRSCn/+fIsUU6bmJDax/r7gTh2PEAEvgODYwg0rRRjqSM/oww==" saltValue="tbZzHO5lCNHCDH5y3XGZag==" spinCount="100000" sqref="H20" name="Range1_84"/>
    <protectedRange algorithmName="SHA-512" hashValue="R8frfBQ/MhInQYm+jLEgMwgPwCkrGPIUaxyIFLRSCn/+fIsUU6bmJDax/r7gTh2PEAEvgODYwg0rRRjqSM/oww==" saltValue="tbZzHO5lCNHCDH5y3XGZag==" spinCount="100000" sqref="H24" name="Range1_86"/>
  </protectedRanges>
  <mergeCells count="22">
    <mergeCell ref="H33:I33"/>
    <mergeCell ref="H35:I35"/>
    <mergeCell ref="B9:I9"/>
    <mergeCell ref="B11:E11"/>
    <mergeCell ref="B12:E12"/>
    <mergeCell ref="B24:D24"/>
    <mergeCell ref="B21:D21"/>
    <mergeCell ref="B25:D25"/>
    <mergeCell ref="B26:D26"/>
    <mergeCell ref="B27:D27"/>
    <mergeCell ref="B22:D22"/>
    <mergeCell ref="B23:D23"/>
    <mergeCell ref="D32:E32"/>
    <mergeCell ref="B7:I7"/>
    <mergeCell ref="B20:D20"/>
    <mergeCell ref="B13:D13"/>
    <mergeCell ref="B18:D18"/>
    <mergeCell ref="B19:D19"/>
    <mergeCell ref="B17:D17"/>
    <mergeCell ref="B16:D16"/>
    <mergeCell ref="B14:D14"/>
    <mergeCell ref="B15:D15"/>
  </mergeCells>
  <conditionalFormatting sqref="H20">
    <cfRule type="cellIs" dxfId="1" priority="2" operator="lessThan">
      <formula>-0.001</formula>
    </cfRule>
  </conditionalFormatting>
  <conditionalFormatting sqref="H24">
    <cfRule type="cellIs" dxfId="0" priority="1" operator="lessThan">
      <formula>-0.001</formula>
    </cfRule>
  </conditionalFormatting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2023-09-05T06:38:08Z</cp:lastPrinted>
  <dcterms:created xsi:type="dcterms:W3CDTF">2022-08-12T12:51:27Z</dcterms:created>
  <dcterms:modified xsi:type="dcterms:W3CDTF">2023-09-05T11:48:49Z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